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er.qaisrani\Desktop\Normal Terrorism Insurance- NICL 2021\Documents for NICL RFQ\"/>
    </mc:Choice>
  </mc:AlternateContent>
  <xr:revisionPtr revIDLastSave="0" documentId="13_ncr:1_{18A4931C-34F6-4CDB-AF47-2B7CD898C61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D-Terrorism-NICL  " sheetId="5" r:id="rId1"/>
    <sheet name="PD-Normal-NICL " sheetId="6" r:id="rId2"/>
    <sheet name="Ls_AgXLB_WorkbookFile" sheetId="3" state="veryHidden" r:id="rId3"/>
  </sheets>
  <externalReferences>
    <externalReference r:id="rId4"/>
  </externalReferences>
  <definedNames>
    <definedName name="_xlnm._FilterDatabase" localSheetId="1" hidden="1">'PD-Normal-NICL '!$A$4:$B$94</definedName>
    <definedName name="_xlnm._FilterDatabase" localSheetId="0" hidden="1">'PD-Terrorism-NICL  '!$A$4:$B$94</definedName>
    <definedName name="_xlnm.Print_Area" localSheetId="1">'PD-Normal-NICL '!$A$1:$G$102</definedName>
    <definedName name="_xlnm.Print_Area" localSheetId="0">'PD-Terrorism-NICL  '!$A$1:$F$102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3" i="6" l="1"/>
  <c r="B92" i="6"/>
  <c r="B91" i="6"/>
  <c r="B90" i="6"/>
  <c r="B89" i="6"/>
  <c r="B88" i="6"/>
  <c r="B87" i="6"/>
  <c r="B86" i="6"/>
  <c r="B84" i="6"/>
  <c r="B77" i="6"/>
  <c r="B65" i="6"/>
  <c r="B59" i="6"/>
  <c r="B56" i="6"/>
  <c r="B53" i="6"/>
  <c r="B45" i="6"/>
  <c r="B44" i="6"/>
  <c r="B40" i="6"/>
  <c r="B25" i="6"/>
  <c r="B20" i="6"/>
  <c r="B16" i="6"/>
  <c r="B12" i="6"/>
  <c r="B8" i="6"/>
  <c r="B7" i="6"/>
  <c r="B6" i="6"/>
  <c r="B94" i="6" s="1"/>
  <c r="B84" i="5" l="1"/>
  <c r="B77" i="5"/>
  <c r="B65" i="5"/>
  <c r="B59" i="5"/>
  <c r="B53" i="5"/>
  <c r="B45" i="5"/>
  <c r="B40" i="5"/>
  <c r="B25" i="5"/>
  <c r="B20" i="5"/>
  <c r="B44" i="5" l="1"/>
  <c r="B12" i="5"/>
  <c r="B56" i="5"/>
  <c r="B16" i="5" l="1"/>
  <c r="B8" i="5" l="1"/>
  <c r="B6" i="5"/>
  <c r="B93" i="5"/>
  <c r="B92" i="5"/>
  <c r="B91" i="5"/>
  <c r="B90" i="5"/>
  <c r="B89" i="5"/>
  <c r="B88" i="5"/>
  <c r="B87" i="5"/>
  <c r="B86" i="5"/>
  <c r="B7" i="5" l="1"/>
  <c r="B94" i="5" s="1"/>
</calcChain>
</file>

<file path=xl/sharedStrings.xml><?xml version="1.0" encoding="utf-8"?>
<sst xmlns="http://schemas.openxmlformats.org/spreadsheetml/2006/main" count="227" uniqueCount="107">
  <si>
    <t>&gt;&gt;Summary Report 1</t>
  </si>
  <si>
    <t>&gt;'adb</t>
  </si>
  <si>
    <t xml:space="preserve">&gt;'[LASATA SETUP FILE]_x000D_
Date=2014-10-23 15:09:07_x000D_
FileType=Agora XLB Data Fill_x000D_
Version=0_x000D_
Buffer=_x000D_
@systemProduct:Str=SS5_x000D_
@systemTable:Str=CA_x000D_
@filterFrom_DbC:Str=MBR_x000D_
@filterFrom_/CA/AccTyp:Str=&lt;ALL&gt;_x000D_
@filterFrom_/CA/Cde:Str=&lt;ALL&gt;_x000D_
@outputField_/CA/AccTyp{ExtractType}20:Str=_x000D_
@outputField_/CA/Cde:Str=_x000D_
@outputField_/CA/Nme:Str=_x000D_
@outputField_/CA/6:Str=_x000D_
@outputField_/CA/LkUp:Str=_x000D_
@outputField_/CA/13:Str=_x000D_
@outputField_/CA/BalOpn{ExtractType}20:Str=_x000D_
@outputField_/CA/Susp{ExtractType}20:Str=_x000D_
@outputField_/CA/AC0:Str=_x000D_
@outputField_/CA/AC1:Str=_x000D_
@outputField_/CA/AC2:Str=_x000D_
@outputField_/CA/CnvCde:Str=_x000D_
@outputField_/CA/CovCtl{ExtractType}20:Str=_x000D_
@outputField_/CA/SupReval{ExtractType}20:Str=_x000D_
@outputField_/CA/CredLmt{ExtractType}1:Str=_x000D_
@outputField_/CA/LinkAccCde:Str=_x000D_
@outputField_/CA/DAG:Str=_x000D_
@outputField_/CA/22{ExtractType}20:Str=_x000D_
@outputField_/CA/EnTc1{ExtractType}20:Str=_x000D_
@outputField_/CA/EnTc2{ExtractType}20:Str=_x000D_
@outputField_/CA/EnTc3{ExtractType}20:Str=_x000D_
@outputField_/CA/EnTc4{ExtractType}20:Str=_x000D_
@outputField_/CA/EnTc5{ExtractType}20:Str=_x000D_
@outputField_/CA/EnTc6{ExtractType}20:Str=_x000D_
@outputField_/CA/EnTc7{ExtractType}20:Str=_x000D_
@outputField_/CA/EnTc8{ExtractType}20:Str=_x000D_
@outputField_/CA/EnTc9{ExtractType}20:Str=_x000D_
@outputField_/CA/EnTc10{ExtractType}20:Str=_x000D_
@outputField_/CA/195:Str=_x000D_
@outputField_/CA/4:Str=_x000D_
@outputField_/CA/19{ExtractType}20:Str=_x000D_
@outputField_/CA/23:Str=_x000D_
@outputField_/CA/200:Str=_x000D_
@outputField_/CA/205{ExtractType}20:Str=_x000D_
@outputField_/CA/210:Str=_x000D_
@outputField_/CA/215{ExtractType}20:Str=_x000D_
@outputField_/CA/220{ExtractType}20:Str=_x000D_
@outputField_/CA/225{ExtractType}20:Str=_x000D_
@outputField_/CA/230{ExtractType}21:Str=_x000D_
@formatType:Lng=-4154_x000D_
@formatNumber:Int=1_x000D_
@formatPattern:Int=1_x000D_
@formatFont:Int=1_x000D_
@formatWidth:Int=1_x000D_
@formatAlignment:Int=1_x000D_
@formatBorder:Int=1_x000D_
@filenmSetupfile:Str=_x000D_
@filenmWorkbookSetupFile:Str=Summary Report 1_x000D_
@settngShowMessages:Str=Y_x000D_
@settngDirection:Str=D_x000D_
@settngApplyFormula:Str=Y_x000D_
@settngLock:Str=N_x000D_
@settngOutputHeaders:Int=0_x000D_
@settngOutputCaptions:Int=1_x000D_
@settngOutputTotals:Int=1_x000D_
@settngOutputFiltering:Int=0_x000D_
@settngPivotTable:Int=0_x000D_
@settngTopPercent:Str=_x000D_
@settngReportStyle:Lng=1_x000D_
</t>
  </si>
  <si>
    <t>MANZALAI D&amp;P LEASE</t>
  </si>
  <si>
    <t>MAKORI D&amp;P LEASE</t>
  </si>
  <si>
    <t>MAKORI EAST D&amp;P LEASE</t>
  </si>
  <si>
    <t>MAMIKHEL D&amp;P LEASE</t>
  </si>
  <si>
    <t>MARAMZAI D&amp;P LEASE</t>
  </si>
  <si>
    <t>Description</t>
  </si>
  <si>
    <t>Water Settling Tanks (500 BBLs)- 2 in number</t>
  </si>
  <si>
    <t>Vapour Recovery Compressor</t>
  </si>
  <si>
    <t>Manzalai Central Processing Facility</t>
  </si>
  <si>
    <t>Manzalai Surface Facilities (Gathering System)</t>
  </si>
  <si>
    <t>Manzalai-8 tie-in to GGP</t>
  </si>
  <si>
    <t>Manzalai-9 WHSF &amp; FL</t>
  </si>
  <si>
    <t>Manzalai-10 WHSF &amp; FL</t>
  </si>
  <si>
    <t>Manzalai-11 WHSF &amp; FL</t>
  </si>
  <si>
    <t>CP System for Wells</t>
  </si>
  <si>
    <t>Warehouse &amp; Storage CPF</t>
  </si>
  <si>
    <t>Makori GPF EPCC Project</t>
  </si>
  <si>
    <t>Security Surveillance-Makori</t>
  </si>
  <si>
    <t>Makori East-1 WHSF &amp; FL</t>
  </si>
  <si>
    <t>Makori East-3 WHSF &amp; FL</t>
  </si>
  <si>
    <t>Makori East-4 WHSF &amp; FL</t>
  </si>
  <si>
    <t>HP Seperator</t>
  </si>
  <si>
    <t>Maramzai-2 WHSF &amp; FL</t>
  </si>
  <si>
    <t>Maramzai-3 WHSF &amp; FL</t>
  </si>
  <si>
    <t>Central Processing Facility - Condensate Storage - 4 Tanks</t>
  </si>
  <si>
    <t>Makori Gas Processing Facility - Condensate Storage - 2 Tanks</t>
  </si>
  <si>
    <t>Makori Gas Processing Facility - Crude Oil Storage - 3 Tanks</t>
  </si>
  <si>
    <t>Makori Gas Processing Facility - LPG Bullets - 10 Bullets</t>
  </si>
  <si>
    <t>Makori Plant (including Augmentation of Processing Capacity of Makori EPF)</t>
  </si>
  <si>
    <t>Mami Khel-2 WHSF &amp; FL, Maramzai Extension Line</t>
  </si>
  <si>
    <t>PD Coverage Detail</t>
  </si>
  <si>
    <t>TAL BLOCK</t>
  </si>
  <si>
    <t>TAL EXPLORATION &amp; APPRAISAL</t>
  </si>
  <si>
    <t>&gt;&gt;Summary Report 2</t>
  </si>
  <si>
    <t xml:space="preserve">&gt;'[LASATA SETUP FILE]_x000D_
Date=2016-02-26 11:52:40_x000D_
FileType=Agora XLB Data Fill_x000D_
Version=0_x000D_
Buffer=_x000D_
@systemProduct:Str=SS5_x000D_
@systemTable:Str=LA_x000D_
@filterFrom_DbC:Str='TL1_x000D_
@filterFrom_/LA/Ldg:Str=A_x000D_
@filterFrom_/LA/AccCde:Str='Inventory'!$A$1{P}1_x000D_
@filterTo_/LA/AccCde:Str='Inventory'!$A$2{P}2_x000D_
@filterFrom_/LA/Prd:Str=1995001_x000D_
@filterTo_/LA/Prd:Str=2015013_x000D_
@outputField_/LA/AccCde:Str=_x000D_
@outputField_/LA/CA/Nme:Str=_x000D_
@outputField_/LA/TC1:Str=_x000D_
@outputField_/LA/T1/8:Str=_x000D_
@outputField_/LA/BseAmt{ExtractType}1:Str=_x000D_
@formatType:Lng=-4154_x000D_
@formatNumber:Int=1_x000D_
@formatPattern:Int=1_x000D_
@formatFont:Int=1_x000D_
@formatWidth:Int=1_x000D_
@formatAlignment:Int=1_x000D_
@formatBorder:Int=1_x000D_
@filenmSetupfile:Str=_x000D_
@filenmWorkbookSetupFile:Str=Summary Report 2_x000D_
@settngShowMessages:Str=Y_x000D_
@settngDirection:Str=D_x000D_
@settngApplyFormula:Str=Y_x000D_
@settngLock:Str=N_x000D_
@settngOutputHeaders:Int=0_x000D_
@settngOutputCaptions:Int=1_x000D_
@settngOutputTotals:Int=1_x000D_
@settngOutputFiltering:Int=0_x000D_
@settngPivotTable:Int=0_x000D_
@settngTopPercent:Str=_x000D_
@settngReportStyle:Lng=1_x000D_
</t>
  </si>
  <si>
    <t>Makori East-5 WHSF &amp; FL</t>
  </si>
  <si>
    <t>CP System for Mardan Khel</t>
  </si>
  <si>
    <t>Inventory</t>
  </si>
  <si>
    <t>TAL Development &amp; Production</t>
  </si>
  <si>
    <t>MAKORI DEEP D&amp;P LEASE</t>
  </si>
  <si>
    <t>TOLANJ WEST D&amp;P LEASE</t>
  </si>
  <si>
    <t>TOLANJ X D&amp;P LEASE</t>
  </si>
  <si>
    <t>Makori Deep-1 WHSF &amp; FL</t>
  </si>
  <si>
    <t>Tolanj X-1 WHSF &amp; FL</t>
  </si>
  <si>
    <t>Tolanj West WHSF &amp; FL</t>
  </si>
  <si>
    <t>Mami Khel Well Head Compression facility</t>
  </si>
  <si>
    <t>Tolanj Processing facility (major equipments relocated from Makori EPF)</t>
  </si>
  <si>
    <t>Tolanj Processing Facility - Condensate Storage - 2 Tanks</t>
  </si>
  <si>
    <t xml:space="preserve">OIL/DIESEL/LPG STORAGE </t>
  </si>
  <si>
    <t>Central Processing Facility - Diesel Storage - 1 Tank</t>
  </si>
  <si>
    <t>Tolanj Processing Facility - Diesel Storage - 1 Tank</t>
  </si>
  <si>
    <t>Makori West-1 - Diesel Storage - 1 Tank</t>
  </si>
  <si>
    <t>Makori East-6 WHSF &amp; FL</t>
  </si>
  <si>
    <t>Maramzai-4 WHSF &amp; FL</t>
  </si>
  <si>
    <t>Mardan Khel-2 WHSF &amp; FL</t>
  </si>
  <si>
    <t>Central Front End Compression (CFEC)</t>
  </si>
  <si>
    <t>New Remitter Security CCTV Cameras &amp; Anti-intrusion System</t>
  </si>
  <si>
    <t>MPFM Re Location</t>
  </si>
  <si>
    <t>Gurguri Gas Plant &amp; facilities (Manzalai-1 &amp; Manzalai VA-1)</t>
  </si>
  <si>
    <t>Produced Water Disposal and Injection Facility (PWTIF)</t>
  </si>
  <si>
    <t>Makori East-2 WHSF &amp; FL &amp; Makori East Valve Assembly</t>
  </si>
  <si>
    <t>Mami Khel-1 Well Head Surface Facilities &amp; Flowline</t>
  </si>
  <si>
    <t>Expected commissioning Month and Year</t>
  </si>
  <si>
    <t>Mardan Khel-3 WHSF &amp; FL</t>
  </si>
  <si>
    <t>Makori Deep-2 WHSF &amp; FL</t>
  </si>
  <si>
    <t xml:space="preserve">Tolanj Compression Facility </t>
  </si>
  <si>
    <t>Value</t>
  </si>
  <si>
    <t>Mamikhel South-1 WHSF &amp; FL</t>
  </si>
  <si>
    <t xml:space="preserve">Makori East Nitrogen Generation Package </t>
  </si>
  <si>
    <t>Manzalai Gas Generator at VA-3</t>
  </si>
  <si>
    <t>Maramzai Anti-Intrusion System</t>
  </si>
  <si>
    <t>Makori Deep Anti-Intrusion System</t>
  </si>
  <si>
    <t>Production Database management (Hardware/servers)</t>
  </si>
  <si>
    <t xml:space="preserve">Early Compression Facility manzalai  VA-3 </t>
  </si>
  <si>
    <t>Maramzai-1 WHSF &amp; FL with Trunk Line</t>
  </si>
  <si>
    <t>Mardan Khel-1 WHSF &amp; FL with Trunk Line</t>
  </si>
  <si>
    <t xml:space="preserve">Maramzai Compression </t>
  </si>
  <si>
    <t>Commissioning Date-(Oct-Dec 2021)</t>
  </si>
  <si>
    <t>2022 Plan</t>
  </si>
  <si>
    <t>Manzalai Secondary Compression</t>
  </si>
  <si>
    <t>Mamikhel South D&amp;P LEASE</t>
  </si>
  <si>
    <t>Mamikhel South WHSF &amp; FL</t>
  </si>
  <si>
    <t>Advanced Tank Gauging System for MGPF</t>
  </si>
  <si>
    <t>Current Limiter for MGPF</t>
  </si>
  <si>
    <t xml:space="preserve">Heat Exchanger for NGL rundown </t>
  </si>
  <si>
    <t>Manzalai - Anti Intrusion System</t>
  </si>
  <si>
    <t>To be commisioned by Q1 2022</t>
  </si>
  <si>
    <t>To be commissioned by Q2 2022</t>
  </si>
  <si>
    <t>MGPF DCS upgrade</t>
  </si>
  <si>
    <t>To be commisioned by Q2 2022</t>
  </si>
  <si>
    <t>To be commissioned by Q1 2022</t>
  </si>
  <si>
    <t>Tolanj H2S Analyzer</t>
  </si>
  <si>
    <t>CPF H2S Analyzer</t>
  </si>
  <si>
    <t>CPF DCS upgrade</t>
  </si>
  <si>
    <t>Composting plant at CPF</t>
  </si>
  <si>
    <t>Advanced Tank Gauging System for CPF</t>
  </si>
  <si>
    <t>Automation of manual overhead crane at MGPF SGBC</t>
  </si>
  <si>
    <t>Motor Driven Pump (NOV) for Makori West-1 PWTIF</t>
  </si>
  <si>
    <t>To be commissioned by Nov 2021</t>
  </si>
  <si>
    <t>MOL Sharing</t>
  </si>
  <si>
    <t>POL Sharing</t>
  </si>
  <si>
    <t>GHPL Sharing</t>
  </si>
  <si>
    <t>OGDCL Sharing</t>
  </si>
  <si>
    <t>PPL 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</si>
</sst>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_-* #,##0.000_-;\-* #,##0.000_-;_-* &quot;-&quot;??_-;_-@_-"/>
    <numFmt numFmtId="166" formatCode="_(* #,##0_);_(* \(#,##0\);_(* &quot;-&quot;??_);_(@_)"/>
    <numFmt numFmtId="167" formatCode="_-* #,##0_-;\-* #,##0_-;_-* &quot;-&quot;??_-;_-@_-"/>
    <numFmt numFmtId="168" formatCode="0.000%"/>
    <numFmt numFmtId="169" formatCode="0.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7" fillId="0" borderId="0" xfId="3" applyFont="1" applyAlignment="1">
      <alignment vertical="top"/>
    </xf>
    <xf numFmtId="0" fontId="6" fillId="0" borderId="0" xfId="3" applyFont="1" applyAlignment="1">
      <alignment vertical="top"/>
    </xf>
    <xf numFmtId="0" fontId="6" fillId="0" borderId="0" xfId="3" applyFont="1" applyBorder="1" applyAlignment="1">
      <alignment vertical="top"/>
    </xf>
    <xf numFmtId="165" fontId="4" fillId="2" borderId="1" xfId="2" applyNumberFormat="1" applyFont="1" applyFill="1" applyBorder="1" applyAlignment="1">
      <alignment horizontal="center" vertical="top"/>
    </xf>
    <xf numFmtId="166" fontId="6" fillId="0" borderId="0" xfId="29" applyNumberFormat="1" applyFont="1"/>
    <xf numFmtId="0" fontId="6" fillId="0" borderId="0" xfId="4" applyFont="1"/>
    <xf numFmtId="0" fontId="8" fillId="0" borderId="1" xfId="4" applyFont="1" applyBorder="1"/>
    <xf numFmtId="165" fontId="4" fillId="0" borderId="1" xfId="2" applyNumberFormat="1" applyFont="1" applyBorder="1" applyAlignment="1">
      <alignment horizontal="center"/>
    </xf>
    <xf numFmtId="0" fontId="6" fillId="0" borderId="1" xfId="4" applyFont="1" applyFill="1" applyBorder="1"/>
    <xf numFmtId="0" fontId="6" fillId="0" borderId="0" xfId="4" applyFont="1" applyFill="1"/>
    <xf numFmtId="0" fontId="5" fillId="0" borderId="0" xfId="4" applyFont="1" applyFill="1"/>
    <xf numFmtId="0" fontId="8" fillId="0" borderId="1" xfId="4" applyFont="1" applyFill="1" applyBorder="1"/>
    <xf numFmtId="0" fontId="6" fillId="0" borderId="1" xfId="4" applyFont="1" applyBorder="1"/>
    <xf numFmtId="167" fontId="4" fillId="0" borderId="2" xfId="4" applyNumberFormat="1" applyFont="1" applyBorder="1"/>
    <xf numFmtId="167" fontId="6" fillId="0" borderId="0" xfId="4" applyNumberFormat="1" applyFont="1"/>
    <xf numFmtId="166" fontId="6" fillId="0" borderId="0" xfId="4" applyNumberFormat="1" applyFont="1"/>
    <xf numFmtId="166" fontId="6" fillId="3" borderId="1" xfId="29" applyNumberFormat="1" applyFont="1" applyFill="1" applyBorder="1"/>
    <xf numFmtId="166" fontId="5" fillId="3" borderId="1" xfId="29" applyNumberFormat="1" applyFont="1" applyFill="1" applyBorder="1"/>
    <xf numFmtId="165" fontId="9" fillId="2" borderId="1" xfId="2" applyNumberFormat="1" applyFont="1" applyFill="1" applyBorder="1" applyAlignment="1">
      <alignment horizontal="center" vertical="top" wrapText="1"/>
    </xf>
    <xf numFmtId="0" fontId="8" fillId="0" borderId="0" xfId="4" applyFont="1"/>
    <xf numFmtId="166" fontId="6" fillId="0" borderId="1" xfId="29" applyNumberFormat="1" applyFont="1" applyFill="1" applyBorder="1"/>
    <xf numFmtId="166" fontId="6" fillId="3" borderId="1" xfId="29" quotePrefix="1" applyNumberFormat="1" applyFont="1" applyFill="1" applyBorder="1"/>
    <xf numFmtId="166" fontId="5" fillId="0" borderId="1" xfId="29" applyNumberFormat="1" applyFont="1" applyFill="1" applyBorder="1"/>
    <xf numFmtId="166" fontId="6" fillId="0" borderId="1" xfId="29" applyNumberFormat="1" applyFont="1" applyBorder="1"/>
    <xf numFmtId="0" fontId="0" fillId="0" borderId="1" xfId="0" applyFill="1" applyBorder="1"/>
    <xf numFmtId="0" fontId="0" fillId="0" borderId="1" xfId="0" applyFill="1" applyBorder="1" applyAlignment="1">
      <alignment vertical="center"/>
    </xf>
    <xf numFmtId="168" fontId="6" fillId="0" borderId="1" xfId="4" applyNumberFormat="1" applyFont="1" applyFill="1" applyBorder="1"/>
    <xf numFmtId="0" fontId="5" fillId="0" borderId="1" xfId="4" applyFont="1" applyFill="1" applyBorder="1"/>
    <xf numFmtId="10" fontId="6" fillId="0" borderId="1" xfId="4" applyNumberFormat="1" applyFont="1" applyFill="1" applyBorder="1"/>
    <xf numFmtId="10" fontId="5" fillId="0" borderId="1" xfId="4" applyNumberFormat="1" applyFont="1" applyFill="1" applyBorder="1"/>
    <xf numFmtId="10" fontId="6" fillId="0" borderId="1" xfId="4" applyNumberFormat="1" applyFont="1" applyBorder="1"/>
    <xf numFmtId="10" fontId="6" fillId="0" borderId="0" xfId="29" applyNumberFormat="1" applyFont="1"/>
    <xf numFmtId="10" fontId="6" fillId="0" borderId="0" xfId="4" applyNumberFormat="1" applyFont="1"/>
    <xf numFmtId="169" fontId="6" fillId="0" borderId="1" xfId="4" applyNumberFormat="1" applyFont="1" applyFill="1" applyBorder="1"/>
  </cellXfs>
  <cellStyles count="32">
    <cellStyle name="Comma" xfId="29" builtinId="3"/>
    <cellStyle name="Comma 2" xfId="5" xr:uid="{00000000-0005-0000-0000-000001000000}"/>
    <cellStyle name="Comma 2 2" xfId="2" xr:uid="{00000000-0005-0000-0000-000002000000}"/>
    <cellStyle name="Comma 3" xfId="1" xr:uid="{00000000-0005-0000-0000-000003000000}"/>
    <cellStyle name="Comma 3 2" xfId="6" xr:uid="{00000000-0005-0000-0000-000004000000}"/>
    <cellStyle name="Comma 4" xfId="7" xr:uid="{00000000-0005-0000-0000-000005000000}"/>
    <cellStyle name="Comma 5" xfId="8" xr:uid="{00000000-0005-0000-0000-000006000000}"/>
    <cellStyle name="Comma 6" xfId="9" xr:uid="{00000000-0005-0000-0000-000007000000}"/>
    <cellStyle name="Comma 7" xfId="10" xr:uid="{00000000-0005-0000-0000-000008000000}"/>
    <cellStyle name="Comma 8" xfId="11" xr:uid="{00000000-0005-0000-0000-000009000000}"/>
    <cellStyle name="Comma 9" xfId="31" xr:uid="{00000000-0005-0000-0000-00000A000000}"/>
    <cellStyle name="Normal" xfId="0" builtinId="0"/>
    <cellStyle name="Normal 2" xfId="3" xr:uid="{00000000-0005-0000-0000-00000C000000}"/>
    <cellStyle name="Normal 2 2" xfId="12" xr:uid="{00000000-0005-0000-0000-00000D000000}"/>
    <cellStyle name="Normal 2 2 2" xfId="13" xr:uid="{00000000-0005-0000-0000-00000E000000}"/>
    <cellStyle name="Normal 2 3" xfId="14" xr:uid="{00000000-0005-0000-0000-00000F000000}"/>
    <cellStyle name="Normal 2 4" xfId="4" xr:uid="{00000000-0005-0000-0000-000010000000}"/>
    <cellStyle name="Normal 2 4 2" xfId="30" xr:uid="{00000000-0005-0000-0000-000011000000}"/>
    <cellStyle name="Normal 3" xfId="15" xr:uid="{00000000-0005-0000-0000-000012000000}"/>
    <cellStyle name="Normal 4" xfId="16" xr:uid="{00000000-0005-0000-0000-000013000000}"/>
    <cellStyle name="Normal 5" xfId="17" xr:uid="{00000000-0005-0000-0000-000014000000}"/>
    <cellStyle name="Normal 6" xfId="18" xr:uid="{00000000-0005-0000-0000-000015000000}"/>
    <cellStyle name="Normal 7" xfId="19" xr:uid="{00000000-0005-0000-0000-000016000000}"/>
    <cellStyle name="Percent 2" xfId="20" xr:uid="{00000000-0005-0000-0000-000018000000}"/>
    <cellStyle name="Percent 2 2" xfId="21" xr:uid="{00000000-0005-0000-0000-000019000000}"/>
    <cellStyle name="Percent 3" xfId="22" xr:uid="{00000000-0005-0000-0000-00001A000000}"/>
    <cellStyle name="Percent 3 2" xfId="23" xr:uid="{00000000-0005-0000-0000-00001B000000}"/>
    <cellStyle name="Percent 4" xfId="24" xr:uid="{00000000-0005-0000-0000-00001C000000}"/>
    <cellStyle name="Percent 4 2" xfId="25" xr:uid="{00000000-0005-0000-0000-00001D000000}"/>
    <cellStyle name="Percent 5" xfId="26" xr:uid="{00000000-0005-0000-0000-00001E000000}"/>
    <cellStyle name="Percent 6" xfId="27" xr:uid="{00000000-0005-0000-0000-00001F000000}"/>
    <cellStyle name="Percent 7" xfId="28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center\Common\INSURANCE\2022\Coverages\PCA%20Insurance's\PD%20Insurance%20Coverage%20(Product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age Calculations"/>
    </sheetNames>
    <sheetDataSet>
      <sheetData sheetId="0">
        <row r="4">
          <cell r="H4">
            <v>2298240</v>
          </cell>
        </row>
        <row r="5">
          <cell r="H5">
            <v>12600</v>
          </cell>
        </row>
        <row r="6">
          <cell r="H6">
            <v>1965600</v>
          </cell>
        </row>
        <row r="7">
          <cell r="H7">
            <v>2494800</v>
          </cell>
        </row>
        <row r="8">
          <cell r="H8">
            <v>1122300</v>
          </cell>
        </row>
        <row r="9">
          <cell r="H9">
            <v>36000</v>
          </cell>
        </row>
        <row r="10">
          <cell r="H10">
            <v>7200</v>
          </cell>
        </row>
        <row r="11">
          <cell r="H11">
            <v>7200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2"/>
  <sheetViews>
    <sheetView tabSelected="1" view="pageBreakPreview" zoomScaleNormal="70" zoomScaleSheetLayoutView="100" workbookViewId="0">
      <pane xSplit="1" ySplit="4" topLeftCell="C98" activePane="bottomRight" state="frozen"/>
      <selection activeCell="L43" sqref="L43"/>
      <selection pane="topRight" activeCell="L43" sqref="L43"/>
      <selection pane="bottomLeft" activeCell="L43" sqref="L43"/>
      <selection pane="bottomRight" activeCell="C71" sqref="C71"/>
    </sheetView>
  </sheetViews>
  <sheetFormatPr defaultRowHeight="15.75" x14ac:dyDescent="0.25"/>
  <cols>
    <col min="1" max="1" width="81" style="7" bestFit="1" customWidth="1"/>
    <col min="2" max="2" width="22" style="7" customWidth="1"/>
    <col min="3" max="3" width="37.28515625" style="7" customWidth="1"/>
    <col min="4" max="4" width="12.5703125" style="7" bestFit="1" customWidth="1"/>
    <col min="5" max="5" width="11.85546875" style="7" bestFit="1" customWidth="1"/>
    <col min="6" max="6" width="13.28515625" style="7" bestFit="1" customWidth="1"/>
    <col min="7" max="225" width="9.140625" style="7"/>
    <col min="226" max="226" width="56.42578125" style="7" bestFit="1" customWidth="1"/>
    <col min="227" max="227" width="17.7109375" style="7" bestFit="1" customWidth="1"/>
    <col min="228" max="228" width="20.140625" style="7" bestFit="1" customWidth="1"/>
    <col min="229" max="229" width="19.85546875" style="7" bestFit="1" customWidth="1"/>
    <col min="230" max="230" width="19.28515625" style="7" bestFit="1" customWidth="1"/>
    <col min="231" max="231" width="20.85546875" style="7" bestFit="1" customWidth="1"/>
    <col min="232" max="233" width="13.42578125" style="7" customWidth="1"/>
    <col min="234" max="234" width="40.7109375" style="7" bestFit="1" customWidth="1"/>
    <col min="235" max="481" width="9.140625" style="7"/>
    <col min="482" max="482" width="56.42578125" style="7" bestFit="1" customWidth="1"/>
    <col min="483" max="483" width="17.7109375" style="7" bestFit="1" customWidth="1"/>
    <col min="484" max="484" width="20.140625" style="7" bestFit="1" customWidth="1"/>
    <col min="485" max="485" width="19.85546875" style="7" bestFit="1" customWidth="1"/>
    <col min="486" max="486" width="19.28515625" style="7" bestFit="1" customWidth="1"/>
    <col min="487" max="487" width="20.85546875" style="7" bestFit="1" customWidth="1"/>
    <col min="488" max="489" width="13.42578125" style="7" customWidth="1"/>
    <col min="490" max="490" width="40.7109375" style="7" bestFit="1" customWidth="1"/>
    <col min="491" max="737" width="9.140625" style="7"/>
    <col min="738" max="738" width="56.42578125" style="7" bestFit="1" customWidth="1"/>
    <col min="739" max="739" width="17.7109375" style="7" bestFit="1" customWidth="1"/>
    <col min="740" max="740" width="20.140625" style="7" bestFit="1" customWidth="1"/>
    <col min="741" max="741" width="19.85546875" style="7" bestFit="1" customWidth="1"/>
    <col min="742" max="742" width="19.28515625" style="7" bestFit="1" customWidth="1"/>
    <col min="743" max="743" width="20.85546875" style="7" bestFit="1" customWidth="1"/>
    <col min="744" max="745" width="13.42578125" style="7" customWidth="1"/>
    <col min="746" max="746" width="40.7109375" style="7" bestFit="1" customWidth="1"/>
    <col min="747" max="993" width="9.140625" style="7"/>
    <col min="994" max="994" width="56.42578125" style="7" bestFit="1" customWidth="1"/>
    <col min="995" max="995" width="17.7109375" style="7" bestFit="1" customWidth="1"/>
    <col min="996" max="996" width="20.140625" style="7" bestFit="1" customWidth="1"/>
    <col min="997" max="997" width="19.85546875" style="7" bestFit="1" customWidth="1"/>
    <col min="998" max="998" width="19.28515625" style="7" bestFit="1" customWidth="1"/>
    <col min="999" max="999" width="20.85546875" style="7" bestFit="1" customWidth="1"/>
    <col min="1000" max="1001" width="13.42578125" style="7" customWidth="1"/>
    <col min="1002" max="1002" width="40.7109375" style="7" bestFit="1" customWidth="1"/>
    <col min="1003" max="1249" width="9.140625" style="7"/>
    <col min="1250" max="1250" width="56.42578125" style="7" bestFit="1" customWidth="1"/>
    <col min="1251" max="1251" width="17.7109375" style="7" bestFit="1" customWidth="1"/>
    <col min="1252" max="1252" width="20.140625" style="7" bestFit="1" customWidth="1"/>
    <col min="1253" max="1253" width="19.85546875" style="7" bestFit="1" customWidth="1"/>
    <col min="1254" max="1254" width="19.28515625" style="7" bestFit="1" customWidth="1"/>
    <col min="1255" max="1255" width="20.85546875" style="7" bestFit="1" customWidth="1"/>
    <col min="1256" max="1257" width="13.42578125" style="7" customWidth="1"/>
    <col min="1258" max="1258" width="40.7109375" style="7" bestFit="1" customWidth="1"/>
    <col min="1259" max="1505" width="9.140625" style="7"/>
    <col min="1506" max="1506" width="56.42578125" style="7" bestFit="1" customWidth="1"/>
    <col min="1507" max="1507" width="17.7109375" style="7" bestFit="1" customWidth="1"/>
    <col min="1508" max="1508" width="20.140625" style="7" bestFit="1" customWidth="1"/>
    <col min="1509" max="1509" width="19.85546875" style="7" bestFit="1" customWidth="1"/>
    <col min="1510" max="1510" width="19.28515625" style="7" bestFit="1" customWidth="1"/>
    <col min="1511" max="1511" width="20.85546875" style="7" bestFit="1" customWidth="1"/>
    <col min="1512" max="1513" width="13.42578125" style="7" customWidth="1"/>
    <col min="1514" max="1514" width="40.7109375" style="7" bestFit="1" customWidth="1"/>
    <col min="1515" max="1761" width="9.140625" style="7"/>
    <col min="1762" max="1762" width="56.42578125" style="7" bestFit="1" customWidth="1"/>
    <col min="1763" max="1763" width="17.7109375" style="7" bestFit="1" customWidth="1"/>
    <col min="1764" max="1764" width="20.140625" style="7" bestFit="1" customWidth="1"/>
    <col min="1765" max="1765" width="19.85546875" style="7" bestFit="1" customWidth="1"/>
    <col min="1766" max="1766" width="19.28515625" style="7" bestFit="1" customWidth="1"/>
    <col min="1767" max="1767" width="20.85546875" style="7" bestFit="1" customWidth="1"/>
    <col min="1768" max="1769" width="13.42578125" style="7" customWidth="1"/>
    <col min="1770" max="1770" width="40.7109375" style="7" bestFit="1" customWidth="1"/>
    <col min="1771" max="2017" width="9.140625" style="7"/>
    <col min="2018" max="2018" width="56.42578125" style="7" bestFit="1" customWidth="1"/>
    <col min="2019" max="2019" width="17.7109375" style="7" bestFit="1" customWidth="1"/>
    <col min="2020" max="2020" width="20.140625" style="7" bestFit="1" customWidth="1"/>
    <col min="2021" max="2021" width="19.85546875" style="7" bestFit="1" customWidth="1"/>
    <col min="2022" max="2022" width="19.28515625" style="7" bestFit="1" customWidth="1"/>
    <col min="2023" max="2023" width="20.85546875" style="7" bestFit="1" customWidth="1"/>
    <col min="2024" max="2025" width="13.42578125" style="7" customWidth="1"/>
    <col min="2026" max="2026" width="40.7109375" style="7" bestFit="1" customWidth="1"/>
    <col min="2027" max="2273" width="9.140625" style="7"/>
    <col min="2274" max="2274" width="56.42578125" style="7" bestFit="1" customWidth="1"/>
    <col min="2275" max="2275" width="17.7109375" style="7" bestFit="1" customWidth="1"/>
    <col min="2276" max="2276" width="20.140625" style="7" bestFit="1" customWidth="1"/>
    <col min="2277" max="2277" width="19.85546875" style="7" bestFit="1" customWidth="1"/>
    <col min="2278" max="2278" width="19.28515625" style="7" bestFit="1" customWidth="1"/>
    <col min="2279" max="2279" width="20.85546875" style="7" bestFit="1" customWidth="1"/>
    <col min="2280" max="2281" width="13.42578125" style="7" customWidth="1"/>
    <col min="2282" max="2282" width="40.7109375" style="7" bestFit="1" customWidth="1"/>
    <col min="2283" max="2529" width="9.140625" style="7"/>
    <col min="2530" max="2530" width="56.42578125" style="7" bestFit="1" customWidth="1"/>
    <col min="2531" max="2531" width="17.7109375" style="7" bestFit="1" customWidth="1"/>
    <col min="2532" max="2532" width="20.140625" style="7" bestFit="1" customWidth="1"/>
    <col min="2533" max="2533" width="19.85546875" style="7" bestFit="1" customWidth="1"/>
    <col min="2534" max="2534" width="19.28515625" style="7" bestFit="1" customWidth="1"/>
    <col min="2535" max="2535" width="20.85546875" style="7" bestFit="1" customWidth="1"/>
    <col min="2536" max="2537" width="13.42578125" style="7" customWidth="1"/>
    <col min="2538" max="2538" width="40.7109375" style="7" bestFit="1" customWidth="1"/>
    <col min="2539" max="2785" width="9.140625" style="7"/>
    <col min="2786" max="2786" width="56.42578125" style="7" bestFit="1" customWidth="1"/>
    <col min="2787" max="2787" width="17.7109375" style="7" bestFit="1" customWidth="1"/>
    <col min="2788" max="2788" width="20.140625" style="7" bestFit="1" customWidth="1"/>
    <col min="2789" max="2789" width="19.85546875" style="7" bestFit="1" customWidth="1"/>
    <col min="2790" max="2790" width="19.28515625" style="7" bestFit="1" customWidth="1"/>
    <col min="2791" max="2791" width="20.85546875" style="7" bestFit="1" customWidth="1"/>
    <col min="2792" max="2793" width="13.42578125" style="7" customWidth="1"/>
    <col min="2794" max="2794" width="40.7109375" style="7" bestFit="1" customWidth="1"/>
    <col min="2795" max="3041" width="9.140625" style="7"/>
    <col min="3042" max="3042" width="56.42578125" style="7" bestFit="1" customWidth="1"/>
    <col min="3043" max="3043" width="17.7109375" style="7" bestFit="1" customWidth="1"/>
    <col min="3044" max="3044" width="20.140625" style="7" bestFit="1" customWidth="1"/>
    <col min="3045" max="3045" width="19.85546875" style="7" bestFit="1" customWidth="1"/>
    <col min="3046" max="3046" width="19.28515625" style="7" bestFit="1" customWidth="1"/>
    <col min="3047" max="3047" width="20.85546875" style="7" bestFit="1" customWidth="1"/>
    <col min="3048" max="3049" width="13.42578125" style="7" customWidth="1"/>
    <col min="3050" max="3050" width="40.7109375" style="7" bestFit="1" customWidth="1"/>
    <col min="3051" max="3297" width="9.140625" style="7"/>
    <col min="3298" max="3298" width="56.42578125" style="7" bestFit="1" customWidth="1"/>
    <col min="3299" max="3299" width="17.7109375" style="7" bestFit="1" customWidth="1"/>
    <col min="3300" max="3300" width="20.140625" style="7" bestFit="1" customWidth="1"/>
    <col min="3301" max="3301" width="19.85546875" style="7" bestFit="1" customWidth="1"/>
    <col min="3302" max="3302" width="19.28515625" style="7" bestFit="1" customWidth="1"/>
    <col min="3303" max="3303" width="20.85546875" style="7" bestFit="1" customWidth="1"/>
    <col min="3304" max="3305" width="13.42578125" style="7" customWidth="1"/>
    <col min="3306" max="3306" width="40.7109375" style="7" bestFit="1" customWidth="1"/>
    <col min="3307" max="3553" width="9.140625" style="7"/>
    <col min="3554" max="3554" width="56.42578125" style="7" bestFit="1" customWidth="1"/>
    <col min="3555" max="3555" width="17.7109375" style="7" bestFit="1" customWidth="1"/>
    <col min="3556" max="3556" width="20.140625" style="7" bestFit="1" customWidth="1"/>
    <col min="3557" max="3557" width="19.85546875" style="7" bestFit="1" customWidth="1"/>
    <col min="3558" max="3558" width="19.28515625" style="7" bestFit="1" customWidth="1"/>
    <col min="3559" max="3559" width="20.85546875" style="7" bestFit="1" customWidth="1"/>
    <col min="3560" max="3561" width="13.42578125" style="7" customWidth="1"/>
    <col min="3562" max="3562" width="40.7109375" style="7" bestFit="1" customWidth="1"/>
    <col min="3563" max="3809" width="9.140625" style="7"/>
    <col min="3810" max="3810" width="56.42578125" style="7" bestFit="1" customWidth="1"/>
    <col min="3811" max="3811" width="17.7109375" style="7" bestFit="1" customWidth="1"/>
    <col min="3812" max="3812" width="20.140625" style="7" bestFit="1" customWidth="1"/>
    <col min="3813" max="3813" width="19.85546875" style="7" bestFit="1" customWidth="1"/>
    <col min="3814" max="3814" width="19.28515625" style="7" bestFit="1" customWidth="1"/>
    <col min="3815" max="3815" width="20.85546875" style="7" bestFit="1" customWidth="1"/>
    <col min="3816" max="3817" width="13.42578125" style="7" customWidth="1"/>
    <col min="3818" max="3818" width="40.7109375" style="7" bestFit="1" customWidth="1"/>
    <col min="3819" max="4065" width="9.140625" style="7"/>
    <col min="4066" max="4066" width="56.42578125" style="7" bestFit="1" customWidth="1"/>
    <col min="4067" max="4067" width="17.7109375" style="7" bestFit="1" customWidth="1"/>
    <col min="4068" max="4068" width="20.140625" style="7" bestFit="1" customWidth="1"/>
    <col min="4069" max="4069" width="19.85546875" style="7" bestFit="1" customWidth="1"/>
    <col min="4070" max="4070" width="19.28515625" style="7" bestFit="1" customWidth="1"/>
    <col min="4071" max="4071" width="20.85546875" style="7" bestFit="1" customWidth="1"/>
    <col min="4072" max="4073" width="13.42578125" style="7" customWidth="1"/>
    <col min="4074" max="4074" width="40.7109375" style="7" bestFit="1" customWidth="1"/>
    <col min="4075" max="4321" width="9.140625" style="7"/>
    <col min="4322" max="4322" width="56.42578125" style="7" bestFit="1" customWidth="1"/>
    <col min="4323" max="4323" width="17.7109375" style="7" bestFit="1" customWidth="1"/>
    <col min="4324" max="4324" width="20.140625" style="7" bestFit="1" customWidth="1"/>
    <col min="4325" max="4325" width="19.85546875" style="7" bestFit="1" customWidth="1"/>
    <col min="4326" max="4326" width="19.28515625" style="7" bestFit="1" customWidth="1"/>
    <col min="4327" max="4327" width="20.85546875" style="7" bestFit="1" customWidth="1"/>
    <col min="4328" max="4329" width="13.42578125" style="7" customWidth="1"/>
    <col min="4330" max="4330" width="40.7109375" style="7" bestFit="1" customWidth="1"/>
    <col min="4331" max="4577" width="9.140625" style="7"/>
    <col min="4578" max="4578" width="56.42578125" style="7" bestFit="1" customWidth="1"/>
    <col min="4579" max="4579" width="17.7109375" style="7" bestFit="1" customWidth="1"/>
    <col min="4580" max="4580" width="20.140625" style="7" bestFit="1" customWidth="1"/>
    <col min="4581" max="4581" width="19.85546875" style="7" bestFit="1" customWidth="1"/>
    <col min="4582" max="4582" width="19.28515625" style="7" bestFit="1" customWidth="1"/>
    <col min="4583" max="4583" width="20.85546875" style="7" bestFit="1" customWidth="1"/>
    <col min="4584" max="4585" width="13.42578125" style="7" customWidth="1"/>
    <col min="4586" max="4586" width="40.7109375" style="7" bestFit="1" customWidth="1"/>
    <col min="4587" max="4833" width="9.140625" style="7"/>
    <col min="4834" max="4834" width="56.42578125" style="7" bestFit="1" customWidth="1"/>
    <col min="4835" max="4835" width="17.7109375" style="7" bestFit="1" customWidth="1"/>
    <col min="4836" max="4836" width="20.140625" style="7" bestFit="1" customWidth="1"/>
    <col min="4837" max="4837" width="19.85546875" style="7" bestFit="1" customWidth="1"/>
    <col min="4838" max="4838" width="19.28515625" style="7" bestFit="1" customWidth="1"/>
    <col min="4839" max="4839" width="20.85546875" style="7" bestFit="1" customWidth="1"/>
    <col min="4840" max="4841" width="13.42578125" style="7" customWidth="1"/>
    <col min="4842" max="4842" width="40.7109375" style="7" bestFit="1" customWidth="1"/>
    <col min="4843" max="5089" width="9.140625" style="7"/>
    <col min="5090" max="5090" width="56.42578125" style="7" bestFit="1" customWidth="1"/>
    <col min="5091" max="5091" width="17.7109375" style="7" bestFit="1" customWidth="1"/>
    <col min="5092" max="5092" width="20.140625" style="7" bestFit="1" customWidth="1"/>
    <col min="5093" max="5093" width="19.85546875" style="7" bestFit="1" customWidth="1"/>
    <col min="5094" max="5094" width="19.28515625" style="7" bestFit="1" customWidth="1"/>
    <col min="5095" max="5095" width="20.85546875" style="7" bestFit="1" customWidth="1"/>
    <col min="5096" max="5097" width="13.42578125" style="7" customWidth="1"/>
    <col min="5098" max="5098" width="40.7109375" style="7" bestFit="1" customWidth="1"/>
    <col min="5099" max="5345" width="9.140625" style="7"/>
    <col min="5346" max="5346" width="56.42578125" style="7" bestFit="1" customWidth="1"/>
    <col min="5347" max="5347" width="17.7109375" style="7" bestFit="1" customWidth="1"/>
    <col min="5348" max="5348" width="20.140625" style="7" bestFit="1" customWidth="1"/>
    <col min="5349" max="5349" width="19.85546875" style="7" bestFit="1" customWidth="1"/>
    <col min="5350" max="5350" width="19.28515625" style="7" bestFit="1" customWidth="1"/>
    <col min="5351" max="5351" width="20.85546875" style="7" bestFit="1" customWidth="1"/>
    <col min="5352" max="5353" width="13.42578125" style="7" customWidth="1"/>
    <col min="5354" max="5354" width="40.7109375" style="7" bestFit="1" customWidth="1"/>
    <col min="5355" max="5601" width="9.140625" style="7"/>
    <col min="5602" max="5602" width="56.42578125" style="7" bestFit="1" customWidth="1"/>
    <col min="5603" max="5603" width="17.7109375" style="7" bestFit="1" customWidth="1"/>
    <col min="5604" max="5604" width="20.140625" style="7" bestFit="1" customWidth="1"/>
    <col min="5605" max="5605" width="19.85546875" style="7" bestFit="1" customWidth="1"/>
    <col min="5606" max="5606" width="19.28515625" style="7" bestFit="1" customWidth="1"/>
    <col min="5607" max="5607" width="20.85546875" style="7" bestFit="1" customWidth="1"/>
    <col min="5608" max="5609" width="13.42578125" style="7" customWidth="1"/>
    <col min="5610" max="5610" width="40.7109375" style="7" bestFit="1" customWidth="1"/>
    <col min="5611" max="5857" width="9.140625" style="7"/>
    <col min="5858" max="5858" width="56.42578125" style="7" bestFit="1" customWidth="1"/>
    <col min="5859" max="5859" width="17.7109375" style="7" bestFit="1" customWidth="1"/>
    <col min="5860" max="5860" width="20.140625" style="7" bestFit="1" customWidth="1"/>
    <col min="5861" max="5861" width="19.85546875" style="7" bestFit="1" customWidth="1"/>
    <col min="5862" max="5862" width="19.28515625" style="7" bestFit="1" customWidth="1"/>
    <col min="5863" max="5863" width="20.85546875" style="7" bestFit="1" customWidth="1"/>
    <col min="5864" max="5865" width="13.42578125" style="7" customWidth="1"/>
    <col min="5866" max="5866" width="40.7109375" style="7" bestFit="1" customWidth="1"/>
    <col min="5867" max="6113" width="9.140625" style="7"/>
    <col min="6114" max="6114" width="56.42578125" style="7" bestFit="1" customWidth="1"/>
    <col min="6115" max="6115" width="17.7109375" style="7" bestFit="1" customWidth="1"/>
    <col min="6116" max="6116" width="20.140625" style="7" bestFit="1" customWidth="1"/>
    <col min="6117" max="6117" width="19.85546875" style="7" bestFit="1" customWidth="1"/>
    <col min="6118" max="6118" width="19.28515625" style="7" bestFit="1" customWidth="1"/>
    <col min="6119" max="6119" width="20.85546875" style="7" bestFit="1" customWidth="1"/>
    <col min="6120" max="6121" width="13.42578125" style="7" customWidth="1"/>
    <col min="6122" max="6122" width="40.7109375" style="7" bestFit="1" customWidth="1"/>
    <col min="6123" max="6369" width="9.140625" style="7"/>
    <col min="6370" max="6370" width="56.42578125" style="7" bestFit="1" customWidth="1"/>
    <col min="6371" max="6371" width="17.7109375" style="7" bestFit="1" customWidth="1"/>
    <col min="6372" max="6372" width="20.140625" style="7" bestFit="1" customWidth="1"/>
    <col min="6373" max="6373" width="19.85546875" style="7" bestFit="1" customWidth="1"/>
    <col min="6374" max="6374" width="19.28515625" style="7" bestFit="1" customWidth="1"/>
    <col min="6375" max="6375" width="20.85546875" style="7" bestFit="1" customWidth="1"/>
    <col min="6376" max="6377" width="13.42578125" style="7" customWidth="1"/>
    <col min="6378" max="6378" width="40.7109375" style="7" bestFit="1" customWidth="1"/>
    <col min="6379" max="6625" width="9.140625" style="7"/>
    <col min="6626" max="6626" width="56.42578125" style="7" bestFit="1" customWidth="1"/>
    <col min="6627" max="6627" width="17.7109375" style="7" bestFit="1" customWidth="1"/>
    <col min="6628" max="6628" width="20.140625" style="7" bestFit="1" customWidth="1"/>
    <col min="6629" max="6629" width="19.85546875" style="7" bestFit="1" customWidth="1"/>
    <col min="6630" max="6630" width="19.28515625" style="7" bestFit="1" customWidth="1"/>
    <col min="6631" max="6631" width="20.85546875" style="7" bestFit="1" customWidth="1"/>
    <col min="6632" max="6633" width="13.42578125" style="7" customWidth="1"/>
    <col min="6634" max="6634" width="40.7109375" style="7" bestFit="1" customWidth="1"/>
    <col min="6635" max="6881" width="9.140625" style="7"/>
    <col min="6882" max="6882" width="56.42578125" style="7" bestFit="1" customWidth="1"/>
    <col min="6883" max="6883" width="17.7109375" style="7" bestFit="1" customWidth="1"/>
    <col min="6884" max="6884" width="20.140625" style="7" bestFit="1" customWidth="1"/>
    <col min="6885" max="6885" width="19.85546875" style="7" bestFit="1" customWidth="1"/>
    <col min="6886" max="6886" width="19.28515625" style="7" bestFit="1" customWidth="1"/>
    <col min="6887" max="6887" width="20.85546875" style="7" bestFit="1" customWidth="1"/>
    <col min="6888" max="6889" width="13.42578125" style="7" customWidth="1"/>
    <col min="6890" max="6890" width="40.7109375" style="7" bestFit="1" customWidth="1"/>
    <col min="6891" max="7137" width="9.140625" style="7"/>
    <col min="7138" max="7138" width="56.42578125" style="7" bestFit="1" customWidth="1"/>
    <col min="7139" max="7139" width="17.7109375" style="7" bestFit="1" customWidth="1"/>
    <col min="7140" max="7140" width="20.140625" style="7" bestFit="1" customWidth="1"/>
    <col min="7141" max="7141" width="19.85546875" style="7" bestFit="1" customWidth="1"/>
    <col min="7142" max="7142" width="19.28515625" style="7" bestFit="1" customWidth="1"/>
    <col min="7143" max="7143" width="20.85546875" style="7" bestFit="1" customWidth="1"/>
    <col min="7144" max="7145" width="13.42578125" style="7" customWidth="1"/>
    <col min="7146" max="7146" width="40.7109375" style="7" bestFit="1" customWidth="1"/>
    <col min="7147" max="7393" width="9.140625" style="7"/>
    <col min="7394" max="7394" width="56.42578125" style="7" bestFit="1" customWidth="1"/>
    <col min="7395" max="7395" width="17.7109375" style="7" bestFit="1" customWidth="1"/>
    <col min="7396" max="7396" width="20.140625" style="7" bestFit="1" customWidth="1"/>
    <col min="7397" max="7397" width="19.85546875" style="7" bestFit="1" customWidth="1"/>
    <col min="7398" max="7398" width="19.28515625" style="7" bestFit="1" customWidth="1"/>
    <col min="7399" max="7399" width="20.85546875" style="7" bestFit="1" customWidth="1"/>
    <col min="7400" max="7401" width="13.42578125" style="7" customWidth="1"/>
    <col min="7402" max="7402" width="40.7109375" style="7" bestFit="1" customWidth="1"/>
    <col min="7403" max="7649" width="9.140625" style="7"/>
    <col min="7650" max="7650" width="56.42578125" style="7" bestFit="1" customWidth="1"/>
    <col min="7651" max="7651" width="17.7109375" style="7" bestFit="1" customWidth="1"/>
    <col min="7652" max="7652" width="20.140625" style="7" bestFit="1" customWidth="1"/>
    <col min="7653" max="7653" width="19.85546875" style="7" bestFit="1" customWidth="1"/>
    <col min="7654" max="7654" width="19.28515625" style="7" bestFit="1" customWidth="1"/>
    <col min="7655" max="7655" width="20.85546875" style="7" bestFit="1" customWidth="1"/>
    <col min="7656" max="7657" width="13.42578125" style="7" customWidth="1"/>
    <col min="7658" max="7658" width="40.7109375" style="7" bestFit="1" customWidth="1"/>
    <col min="7659" max="7905" width="9.140625" style="7"/>
    <col min="7906" max="7906" width="56.42578125" style="7" bestFit="1" customWidth="1"/>
    <col min="7907" max="7907" width="17.7109375" style="7" bestFit="1" customWidth="1"/>
    <col min="7908" max="7908" width="20.140625" style="7" bestFit="1" customWidth="1"/>
    <col min="7909" max="7909" width="19.85546875" style="7" bestFit="1" customWidth="1"/>
    <col min="7910" max="7910" width="19.28515625" style="7" bestFit="1" customWidth="1"/>
    <col min="7911" max="7911" width="20.85546875" style="7" bestFit="1" customWidth="1"/>
    <col min="7912" max="7913" width="13.42578125" style="7" customWidth="1"/>
    <col min="7914" max="7914" width="40.7109375" style="7" bestFit="1" customWidth="1"/>
    <col min="7915" max="8161" width="9.140625" style="7"/>
    <col min="8162" max="8162" width="56.42578125" style="7" bestFit="1" customWidth="1"/>
    <col min="8163" max="8163" width="17.7109375" style="7" bestFit="1" customWidth="1"/>
    <col min="8164" max="8164" width="20.140625" style="7" bestFit="1" customWidth="1"/>
    <col min="8165" max="8165" width="19.85546875" style="7" bestFit="1" customWidth="1"/>
    <col min="8166" max="8166" width="19.28515625" style="7" bestFit="1" customWidth="1"/>
    <col min="8167" max="8167" width="20.85546875" style="7" bestFit="1" customWidth="1"/>
    <col min="8168" max="8169" width="13.42578125" style="7" customWidth="1"/>
    <col min="8170" max="8170" width="40.7109375" style="7" bestFit="1" customWidth="1"/>
    <col min="8171" max="8417" width="9.140625" style="7"/>
    <col min="8418" max="8418" width="56.42578125" style="7" bestFit="1" customWidth="1"/>
    <col min="8419" max="8419" width="17.7109375" style="7" bestFit="1" customWidth="1"/>
    <col min="8420" max="8420" width="20.140625" style="7" bestFit="1" customWidth="1"/>
    <col min="8421" max="8421" width="19.85546875" style="7" bestFit="1" customWidth="1"/>
    <col min="8422" max="8422" width="19.28515625" style="7" bestFit="1" customWidth="1"/>
    <col min="8423" max="8423" width="20.85546875" style="7" bestFit="1" customWidth="1"/>
    <col min="8424" max="8425" width="13.42578125" style="7" customWidth="1"/>
    <col min="8426" max="8426" width="40.7109375" style="7" bestFit="1" customWidth="1"/>
    <col min="8427" max="8673" width="9.140625" style="7"/>
    <col min="8674" max="8674" width="56.42578125" style="7" bestFit="1" customWidth="1"/>
    <col min="8675" max="8675" width="17.7109375" style="7" bestFit="1" customWidth="1"/>
    <col min="8676" max="8676" width="20.140625" style="7" bestFit="1" customWidth="1"/>
    <col min="8677" max="8677" width="19.85546875" style="7" bestFit="1" customWidth="1"/>
    <col min="8678" max="8678" width="19.28515625" style="7" bestFit="1" customWidth="1"/>
    <col min="8679" max="8679" width="20.85546875" style="7" bestFit="1" customWidth="1"/>
    <col min="8680" max="8681" width="13.42578125" style="7" customWidth="1"/>
    <col min="8682" max="8682" width="40.7109375" style="7" bestFit="1" customWidth="1"/>
    <col min="8683" max="8929" width="9.140625" style="7"/>
    <col min="8930" max="8930" width="56.42578125" style="7" bestFit="1" customWidth="1"/>
    <col min="8931" max="8931" width="17.7109375" style="7" bestFit="1" customWidth="1"/>
    <col min="8932" max="8932" width="20.140625" style="7" bestFit="1" customWidth="1"/>
    <col min="8933" max="8933" width="19.85546875" style="7" bestFit="1" customWidth="1"/>
    <col min="8934" max="8934" width="19.28515625" style="7" bestFit="1" customWidth="1"/>
    <col min="8935" max="8935" width="20.85546875" style="7" bestFit="1" customWidth="1"/>
    <col min="8936" max="8937" width="13.42578125" style="7" customWidth="1"/>
    <col min="8938" max="8938" width="40.7109375" style="7" bestFit="1" customWidth="1"/>
    <col min="8939" max="9185" width="9.140625" style="7"/>
    <col min="9186" max="9186" width="56.42578125" style="7" bestFit="1" customWidth="1"/>
    <col min="9187" max="9187" width="17.7109375" style="7" bestFit="1" customWidth="1"/>
    <col min="9188" max="9188" width="20.140625" style="7" bestFit="1" customWidth="1"/>
    <col min="9189" max="9189" width="19.85546875" style="7" bestFit="1" customWidth="1"/>
    <col min="9190" max="9190" width="19.28515625" style="7" bestFit="1" customWidth="1"/>
    <col min="9191" max="9191" width="20.85546875" style="7" bestFit="1" customWidth="1"/>
    <col min="9192" max="9193" width="13.42578125" style="7" customWidth="1"/>
    <col min="9194" max="9194" width="40.7109375" style="7" bestFit="1" customWidth="1"/>
    <col min="9195" max="9441" width="9.140625" style="7"/>
    <col min="9442" max="9442" width="56.42578125" style="7" bestFit="1" customWidth="1"/>
    <col min="9443" max="9443" width="17.7109375" style="7" bestFit="1" customWidth="1"/>
    <col min="9444" max="9444" width="20.140625" style="7" bestFit="1" customWidth="1"/>
    <col min="9445" max="9445" width="19.85546875" style="7" bestFit="1" customWidth="1"/>
    <col min="9446" max="9446" width="19.28515625" style="7" bestFit="1" customWidth="1"/>
    <col min="9447" max="9447" width="20.85546875" style="7" bestFit="1" customWidth="1"/>
    <col min="9448" max="9449" width="13.42578125" style="7" customWidth="1"/>
    <col min="9450" max="9450" width="40.7109375" style="7" bestFit="1" customWidth="1"/>
    <col min="9451" max="9697" width="9.140625" style="7"/>
    <col min="9698" max="9698" width="56.42578125" style="7" bestFit="1" customWidth="1"/>
    <col min="9699" max="9699" width="17.7109375" style="7" bestFit="1" customWidth="1"/>
    <col min="9700" max="9700" width="20.140625" style="7" bestFit="1" customWidth="1"/>
    <col min="9701" max="9701" width="19.85546875" style="7" bestFit="1" customWidth="1"/>
    <col min="9702" max="9702" width="19.28515625" style="7" bestFit="1" customWidth="1"/>
    <col min="9703" max="9703" width="20.85546875" style="7" bestFit="1" customWidth="1"/>
    <col min="9704" max="9705" width="13.42578125" style="7" customWidth="1"/>
    <col min="9706" max="9706" width="40.7109375" style="7" bestFit="1" customWidth="1"/>
    <col min="9707" max="9953" width="9.140625" style="7"/>
    <col min="9954" max="9954" width="56.42578125" style="7" bestFit="1" customWidth="1"/>
    <col min="9955" max="9955" width="17.7109375" style="7" bestFit="1" customWidth="1"/>
    <col min="9956" max="9956" width="20.140625" style="7" bestFit="1" customWidth="1"/>
    <col min="9957" max="9957" width="19.85546875" style="7" bestFit="1" customWidth="1"/>
    <col min="9958" max="9958" width="19.28515625" style="7" bestFit="1" customWidth="1"/>
    <col min="9959" max="9959" width="20.85546875" style="7" bestFit="1" customWidth="1"/>
    <col min="9960" max="9961" width="13.42578125" style="7" customWidth="1"/>
    <col min="9962" max="9962" width="40.7109375" style="7" bestFit="1" customWidth="1"/>
    <col min="9963" max="10209" width="9.140625" style="7"/>
    <col min="10210" max="10210" width="56.42578125" style="7" bestFit="1" customWidth="1"/>
    <col min="10211" max="10211" width="17.7109375" style="7" bestFit="1" customWidth="1"/>
    <col min="10212" max="10212" width="20.140625" style="7" bestFit="1" customWidth="1"/>
    <col min="10213" max="10213" width="19.85546875" style="7" bestFit="1" customWidth="1"/>
    <col min="10214" max="10214" width="19.28515625" style="7" bestFit="1" customWidth="1"/>
    <col min="10215" max="10215" width="20.85546875" style="7" bestFit="1" customWidth="1"/>
    <col min="10216" max="10217" width="13.42578125" style="7" customWidth="1"/>
    <col min="10218" max="10218" width="40.7109375" style="7" bestFit="1" customWidth="1"/>
    <col min="10219" max="10465" width="9.140625" style="7"/>
    <col min="10466" max="10466" width="56.42578125" style="7" bestFit="1" customWidth="1"/>
    <col min="10467" max="10467" width="17.7109375" style="7" bestFit="1" customWidth="1"/>
    <col min="10468" max="10468" width="20.140625" style="7" bestFit="1" customWidth="1"/>
    <col min="10469" max="10469" width="19.85546875" style="7" bestFit="1" customWidth="1"/>
    <col min="10470" max="10470" width="19.28515625" style="7" bestFit="1" customWidth="1"/>
    <col min="10471" max="10471" width="20.85546875" style="7" bestFit="1" customWidth="1"/>
    <col min="10472" max="10473" width="13.42578125" style="7" customWidth="1"/>
    <col min="10474" max="10474" width="40.7109375" style="7" bestFit="1" customWidth="1"/>
    <col min="10475" max="10721" width="9.140625" style="7"/>
    <col min="10722" max="10722" width="56.42578125" style="7" bestFit="1" customWidth="1"/>
    <col min="10723" max="10723" width="17.7109375" style="7" bestFit="1" customWidth="1"/>
    <col min="10724" max="10724" width="20.140625" style="7" bestFit="1" customWidth="1"/>
    <col min="10725" max="10725" width="19.85546875" style="7" bestFit="1" customWidth="1"/>
    <col min="10726" max="10726" width="19.28515625" style="7" bestFit="1" customWidth="1"/>
    <col min="10727" max="10727" width="20.85546875" style="7" bestFit="1" customWidth="1"/>
    <col min="10728" max="10729" width="13.42578125" style="7" customWidth="1"/>
    <col min="10730" max="10730" width="40.7109375" style="7" bestFit="1" customWidth="1"/>
    <col min="10731" max="10977" width="9.140625" style="7"/>
    <col min="10978" max="10978" width="56.42578125" style="7" bestFit="1" customWidth="1"/>
    <col min="10979" max="10979" width="17.7109375" style="7" bestFit="1" customWidth="1"/>
    <col min="10980" max="10980" width="20.140625" style="7" bestFit="1" customWidth="1"/>
    <col min="10981" max="10981" width="19.85546875" style="7" bestFit="1" customWidth="1"/>
    <col min="10982" max="10982" width="19.28515625" style="7" bestFit="1" customWidth="1"/>
    <col min="10983" max="10983" width="20.85546875" style="7" bestFit="1" customWidth="1"/>
    <col min="10984" max="10985" width="13.42578125" style="7" customWidth="1"/>
    <col min="10986" max="10986" width="40.7109375" style="7" bestFit="1" customWidth="1"/>
    <col min="10987" max="11233" width="9.140625" style="7"/>
    <col min="11234" max="11234" width="56.42578125" style="7" bestFit="1" customWidth="1"/>
    <col min="11235" max="11235" width="17.7109375" style="7" bestFit="1" customWidth="1"/>
    <col min="11236" max="11236" width="20.140625" style="7" bestFit="1" customWidth="1"/>
    <col min="11237" max="11237" width="19.85546875" style="7" bestFit="1" customWidth="1"/>
    <col min="11238" max="11238" width="19.28515625" style="7" bestFit="1" customWidth="1"/>
    <col min="11239" max="11239" width="20.85546875" style="7" bestFit="1" customWidth="1"/>
    <col min="11240" max="11241" width="13.42578125" style="7" customWidth="1"/>
    <col min="11242" max="11242" width="40.7109375" style="7" bestFit="1" customWidth="1"/>
    <col min="11243" max="11489" width="9.140625" style="7"/>
    <col min="11490" max="11490" width="56.42578125" style="7" bestFit="1" customWidth="1"/>
    <col min="11491" max="11491" width="17.7109375" style="7" bestFit="1" customWidth="1"/>
    <col min="11492" max="11492" width="20.140625" style="7" bestFit="1" customWidth="1"/>
    <col min="11493" max="11493" width="19.85546875" style="7" bestFit="1" customWidth="1"/>
    <col min="11494" max="11494" width="19.28515625" style="7" bestFit="1" customWidth="1"/>
    <col min="11495" max="11495" width="20.85546875" style="7" bestFit="1" customWidth="1"/>
    <col min="11496" max="11497" width="13.42578125" style="7" customWidth="1"/>
    <col min="11498" max="11498" width="40.7109375" style="7" bestFit="1" customWidth="1"/>
    <col min="11499" max="11745" width="9.140625" style="7"/>
    <col min="11746" max="11746" width="56.42578125" style="7" bestFit="1" customWidth="1"/>
    <col min="11747" max="11747" width="17.7109375" style="7" bestFit="1" customWidth="1"/>
    <col min="11748" max="11748" width="20.140625" style="7" bestFit="1" customWidth="1"/>
    <col min="11749" max="11749" width="19.85546875" style="7" bestFit="1" customWidth="1"/>
    <col min="11750" max="11750" width="19.28515625" style="7" bestFit="1" customWidth="1"/>
    <col min="11751" max="11751" width="20.85546875" style="7" bestFit="1" customWidth="1"/>
    <col min="11752" max="11753" width="13.42578125" style="7" customWidth="1"/>
    <col min="11754" max="11754" width="40.7109375" style="7" bestFit="1" customWidth="1"/>
    <col min="11755" max="12001" width="9.140625" style="7"/>
    <col min="12002" max="12002" width="56.42578125" style="7" bestFit="1" customWidth="1"/>
    <col min="12003" max="12003" width="17.7109375" style="7" bestFit="1" customWidth="1"/>
    <col min="12004" max="12004" width="20.140625" style="7" bestFit="1" customWidth="1"/>
    <col min="12005" max="12005" width="19.85546875" style="7" bestFit="1" customWidth="1"/>
    <col min="12006" max="12006" width="19.28515625" style="7" bestFit="1" customWidth="1"/>
    <col min="12007" max="12007" width="20.85546875" style="7" bestFit="1" customWidth="1"/>
    <col min="12008" max="12009" width="13.42578125" style="7" customWidth="1"/>
    <col min="12010" max="12010" width="40.7109375" style="7" bestFit="1" customWidth="1"/>
    <col min="12011" max="12257" width="9.140625" style="7"/>
    <col min="12258" max="12258" width="56.42578125" style="7" bestFit="1" customWidth="1"/>
    <col min="12259" max="12259" width="17.7109375" style="7" bestFit="1" customWidth="1"/>
    <col min="12260" max="12260" width="20.140625" style="7" bestFit="1" customWidth="1"/>
    <col min="12261" max="12261" width="19.85546875" style="7" bestFit="1" customWidth="1"/>
    <col min="12262" max="12262" width="19.28515625" style="7" bestFit="1" customWidth="1"/>
    <col min="12263" max="12263" width="20.85546875" style="7" bestFit="1" customWidth="1"/>
    <col min="12264" max="12265" width="13.42578125" style="7" customWidth="1"/>
    <col min="12266" max="12266" width="40.7109375" style="7" bestFit="1" customWidth="1"/>
    <col min="12267" max="12513" width="9.140625" style="7"/>
    <col min="12514" max="12514" width="56.42578125" style="7" bestFit="1" customWidth="1"/>
    <col min="12515" max="12515" width="17.7109375" style="7" bestFit="1" customWidth="1"/>
    <col min="12516" max="12516" width="20.140625" style="7" bestFit="1" customWidth="1"/>
    <col min="12517" max="12517" width="19.85546875" style="7" bestFit="1" customWidth="1"/>
    <col min="12518" max="12518" width="19.28515625" style="7" bestFit="1" customWidth="1"/>
    <col min="12519" max="12519" width="20.85546875" style="7" bestFit="1" customWidth="1"/>
    <col min="12520" max="12521" width="13.42578125" style="7" customWidth="1"/>
    <col min="12522" max="12522" width="40.7109375" style="7" bestFit="1" customWidth="1"/>
    <col min="12523" max="12769" width="9.140625" style="7"/>
    <col min="12770" max="12770" width="56.42578125" style="7" bestFit="1" customWidth="1"/>
    <col min="12771" max="12771" width="17.7109375" style="7" bestFit="1" customWidth="1"/>
    <col min="12772" max="12772" width="20.140625" style="7" bestFit="1" customWidth="1"/>
    <col min="12773" max="12773" width="19.85546875" style="7" bestFit="1" customWidth="1"/>
    <col min="12774" max="12774" width="19.28515625" style="7" bestFit="1" customWidth="1"/>
    <col min="12775" max="12775" width="20.85546875" style="7" bestFit="1" customWidth="1"/>
    <col min="12776" max="12777" width="13.42578125" style="7" customWidth="1"/>
    <col min="12778" max="12778" width="40.7109375" style="7" bestFit="1" customWidth="1"/>
    <col min="12779" max="13025" width="9.140625" style="7"/>
    <col min="13026" max="13026" width="56.42578125" style="7" bestFit="1" customWidth="1"/>
    <col min="13027" max="13027" width="17.7109375" style="7" bestFit="1" customWidth="1"/>
    <col min="13028" max="13028" width="20.140625" style="7" bestFit="1" customWidth="1"/>
    <col min="13029" max="13029" width="19.85546875" style="7" bestFit="1" customWidth="1"/>
    <col min="13030" max="13030" width="19.28515625" style="7" bestFit="1" customWidth="1"/>
    <col min="13031" max="13031" width="20.85546875" style="7" bestFit="1" customWidth="1"/>
    <col min="13032" max="13033" width="13.42578125" style="7" customWidth="1"/>
    <col min="13034" max="13034" width="40.7109375" style="7" bestFit="1" customWidth="1"/>
    <col min="13035" max="13281" width="9.140625" style="7"/>
    <col min="13282" max="13282" width="56.42578125" style="7" bestFit="1" customWidth="1"/>
    <col min="13283" max="13283" width="17.7109375" style="7" bestFit="1" customWidth="1"/>
    <col min="13284" max="13284" width="20.140625" style="7" bestFit="1" customWidth="1"/>
    <col min="13285" max="13285" width="19.85546875" style="7" bestFit="1" customWidth="1"/>
    <col min="13286" max="13286" width="19.28515625" style="7" bestFit="1" customWidth="1"/>
    <col min="13287" max="13287" width="20.85546875" style="7" bestFit="1" customWidth="1"/>
    <col min="13288" max="13289" width="13.42578125" style="7" customWidth="1"/>
    <col min="13290" max="13290" width="40.7109375" style="7" bestFit="1" customWidth="1"/>
    <col min="13291" max="13537" width="9.140625" style="7"/>
    <col min="13538" max="13538" width="56.42578125" style="7" bestFit="1" customWidth="1"/>
    <col min="13539" max="13539" width="17.7109375" style="7" bestFit="1" customWidth="1"/>
    <col min="13540" max="13540" width="20.140625" style="7" bestFit="1" customWidth="1"/>
    <col min="13541" max="13541" width="19.85546875" style="7" bestFit="1" customWidth="1"/>
    <col min="13542" max="13542" width="19.28515625" style="7" bestFit="1" customWidth="1"/>
    <col min="13543" max="13543" width="20.85546875" style="7" bestFit="1" customWidth="1"/>
    <col min="13544" max="13545" width="13.42578125" style="7" customWidth="1"/>
    <col min="13546" max="13546" width="40.7109375" style="7" bestFit="1" customWidth="1"/>
    <col min="13547" max="13793" width="9.140625" style="7"/>
    <col min="13794" max="13794" width="56.42578125" style="7" bestFit="1" customWidth="1"/>
    <col min="13795" max="13795" width="17.7109375" style="7" bestFit="1" customWidth="1"/>
    <col min="13796" max="13796" width="20.140625" style="7" bestFit="1" customWidth="1"/>
    <col min="13797" max="13797" width="19.85546875" style="7" bestFit="1" customWidth="1"/>
    <col min="13798" max="13798" width="19.28515625" style="7" bestFit="1" customWidth="1"/>
    <col min="13799" max="13799" width="20.85546875" style="7" bestFit="1" customWidth="1"/>
    <col min="13800" max="13801" width="13.42578125" style="7" customWidth="1"/>
    <col min="13802" max="13802" width="40.7109375" style="7" bestFit="1" customWidth="1"/>
    <col min="13803" max="14049" width="9.140625" style="7"/>
    <col min="14050" max="14050" width="56.42578125" style="7" bestFit="1" customWidth="1"/>
    <col min="14051" max="14051" width="17.7109375" style="7" bestFit="1" customWidth="1"/>
    <col min="14052" max="14052" width="20.140625" style="7" bestFit="1" customWidth="1"/>
    <col min="14053" max="14053" width="19.85546875" style="7" bestFit="1" customWidth="1"/>
    <col min="14054" max="14054" width="19.28515625" style="7" bestFit="1" customWidth="1"/>
    <col min="14055" max="14055" width="20.85546875" style="7" bestFit="1" customWidth="1"/>
    <col min="14056" max="14057" width="13.42578125" style="7" customWidth="1"/>
    <col min="14058" max="14058" width="40.7109375" style="7" bestFit="1" customWidth="1"/>
    <col min="14059" max="14305" width="9.140625" style="7"/>
    <col min="14306" max="14306" width="56.42578125" style="7" bestFit="1" customWidth="1"/>
    <col min="14307" max="14307" width="17.7109375" style="7" bestFit="1" customWidth="1"/>
    <col min="14308" max="14308" width="20.140625" style="7" bestFit="1" customWidth="1"/>
    <col min="14309" max="14309" width="19.85546875" style="7" bestFit="1" customWidth="1"/>
    <col min="14310" max="14310" width="19.28515625" style="7" bestFit="1" customWidth="1"/>
    <col min="14311" max="14311" width="20.85546875" style="7" bestFit="1" customWidth="1"/>
    <col min="14312" max="14313" width="13.42578125" style="7" customWidth="1"/>
    <col min="14314" max="14314" width="40.7109375" style="7" bestFit="1" customWidth="1"/>
    <col min="14315" max="14561" width="9.140625" style="7"/>
    <col min="14562" max="14562" width="56.42578125" style="7" bestFit="1" customWidth="1"/>
    <col min="14563" max="14563" width="17.7109375" style="7" bestFit="1" customWidth="1"/>
    <col min="14564" max="14564" width="20.140625" style="7" bestFit="1" customWidth="1"/>
    <col min="14565" max="14565" width="19.85546875" style="7" bestFit="1" customWidth="1"/>
    <col min="14566" max="14566" width="19.28515625" style="7" bestFit="1" customWidth="1"/>
    <col min="14567" max="14567" width="20.85546875" style="7" bestFit="1" customWidth="1"/>
    <col min="14568" max="14569" width="13.42578125" style="7" customWidth="1"/>
    <col min="14570" max="14570" width="40.7109375" style="7" bestFit="1" customWidth="1"/>
    <col min="14571" max="14817" width="9.140625" style="7"/>
    <col min="14818" max="14818" width="56.42578125" style="7" bestFit="1" customWidth="1"/>
    <col min="14819" max="14819" width="17.7109375" style="7" bestFit="1" customWidth="1"/>
    <col min="14820" max="14820" width="20.140625" style="7" bestFit="1" customWidth="1"/>
    <col min="14821" max="14821" width="19.85546875" style="7" bestFit="1" customWidth="1"/>
    <col min="14822" max="14822" width="19.28515625" style="7" bestFit="1" customWidth="1"/>
    <col min="14823" max="14823" width="20.85546875" style="7" bestFit="1" customWidth="1"/>
    <col min="14824" max="14825" width="13.42578125" style="7" customWidth="1"/>
    <col min="14826" max="14826" width="40.7109375" style="7" bestFit="1" customWidth="1"/>
    <col min="14827" max="15073" width="9.140625" style="7"/>
    <col min="15074" max="15074" width="56.42578125" style="7" bestFit="1" customWidth="1"/>
    <col min="15075" max="15075" width="17.7109375" style="7" bestFit="1" customWidth="1"/>
    <col min="15076" max="15076" width="20.140625" style="7" bestFit="1" customWidth="1"/>
    <col min="15077" max="15077" width="19.85546875" style="7" bestFit="1" customWidth="1"/>
    <col min="15078" max="15078" width="19.28515625" style="7" bestFit="1" customWidth="1"/>
    <col min="15079" max="15079" width="20.85546875" style="7" bestFit="1" customWidth="1"/>
    <col min="15080" max="15081" width="13.42578125" style="7" customWidth="1"/>
    <col min="15082" max="15082" width="40.7109375" style="7" bestFit="1" customWidth="1"/>
    <col min="15083" max="15329" width="9.140625" style="7"/>
    <col min="15330" max="15330" width="56.42578125" style="7" bestFit="1" customWidth="1"/>
    <col min="15331" max="15331" width="17.7109375" style="7" bestFit="1" customWidth="1"/>
    <col min="15332" max="15332" width="20.140625" style="7" bestFit="1" customWidth="1"/>
    <col min="15333" max="15333" width="19.85546875" style="7" bestFit="1" customWidth="1"/>
    <col min="15334" max="15334" width="19.28515625" style="7" bestFit="1" customWidth="1"/>
    <col min="15335" max="15335" width="20.85546875" style="7" bestFit="1" customWidth="1"/>
    <col min="15336" max="15337" width="13.42578125" style="7" customWidth="1"/>
    <col min="15338" max="15338" width="40.7109375" style="7" bestFit="1" customWidth="1"/>
    <col min="15339" max="15585" width="9.140625" style="7"/>
    <col min="15586" max="15586" width="56.42578125" style="7" bestFit="1" customWidth="1"/>
    <col min="15587" max="15587" width="17.7109375" style="7" bestFit="1" customWidth="1"/>
    <col min="15588" max="15588" width="20.140625" style="7" bestFit="1" customWidth="1"/>
    <col min="15589" max="15589" width="19.85546875" style="7" bestFit="1" customWidth="1"/>
    <col min="15590" max="15590" width="19.28515625" style="7" bestFit="1" customWidth="1"/>
    <col min="15591" max="15591" width="20.85546875" style="7" bestFit="1" customWidth="1"/>
    <col min="15592" max="15593" width="13.42578125" style="7" customWidth="1"/>
    <col min="15594" max="15594" width="40.7109375" style="7" bestFit="1" customWidth="1"/>
    <col min="15595" max="15841" width="9.140625" style="7"/>
    <col min="15842" max="15842" width="56.42578125" style="7" bestFit="1" customWidth="1"/>
    <col min="15843" max="15843" width="17.7109375" style="7" bestFit="1" customWidth="1"/>
    <col min="15844" max="15844" width="20.140625" style="7" bestFit="1" customWidth="1"/>
    <col min="15845" max="15845" width="19.85546875" style="7" bestFit="1" customWidth="1"/>
    <col min="15846" max="15846" width="19.28515625" style="7" bestFit="1" customWidth="1"/>
    <col min="15847" max="15847" width="20.85546875" style="7" bestFit="1" customWidth="1"/>
    <col min="15848" max="15849" width="13.42578125" style="7" customWidth="1"/>
    <col min="15850" max="15850" width="40.7109375" style="7" bestFit="1" customWidth="1"/>
    <col min="15851" max="16097" width="9.140625" style="7"/>
    <col min="16098" max="16098" width="56.42578125" style="7" bestFit="1" customWidth="1"/>
    <col min="16099" max="16099" width="17.7109375" style="7" bestFit="1" customWidth="1"/>
    <col min="16100" max="16100" width="20.140625" style="7" bestFit="1" customWidth="1"/>
    <col min="16101" max="16101" width="19.85546875" style="7" bestFit="1" customWidth="1"/>
    <col min="16102" max="16102" width="19.28515625" style="7" bestFit="1" customWidth="1"/>
    <col min="16103" max="16103" width="20.85546875" style="7" bestFit="1" customWidth="1"/>
    <col min="16104" max="16105" width="13.42578125" style="7" customWidth="1"/>
    <col min="16106" max="16106" width="40.7109375" style="7" bestFit="1" customWidth="1"/>
    <col min="16107" max="16384" width="9.140625" style="7"/>
  </cols>
  <sheetData>
    <row r="1" spans="1:6" s="4" customFormat="1" ht="18.75" x14ac:dyDescent="0.25">
      <c r="A1" s="2" t="s">
        <v>34</v>
      </c>
      <c r="B1" s="3"/>
    </row>
    <row r="2" spans="1:6" s="4" customFormat="1" ht="18.75" x14ac:dyDescent="0.25">
      <c r="A2" s="2" t="s">
        <v>33</v>
      </c>
      <c r="B2" s="3"/>
    </row>
    <row r="3" spans="1:6" s="4" customFormat="1" x14ac:dyDescent="0.25">
      <c r="A3" s="3"/>
      <c r="B3" s="3"/>
    </row>
    <row r="4" spans="1:6" x14ac:dyDescent="0.25">
      <c r="A4" s="5" t="s">
        <v>8</v>
      </c>
      <c r="B4" s="20" t="s">
        <v>69</v>
      </c>
      <c r="C4" s="20" t="s">
        <v>80</v>
      </c>
      <c r="D4" s="20" t="s">
        <v>102</v>
      </c>
      <c r="E4" s="20" t="s">
        <v>103</v>
      </c>
      <c r="F4" s="20" t="s">
        <v>104</v>
      </c>
    </row>
    <row r="5" spans="1:6" x14ac:dyDescent="0.25">
      <c r="A5" s="8" t="s">
        <v>3</v>
      </c>
      <c r="B5" s="9"/>
      <c r="C5" s="9"/>
      <c r="D5" s="14"/>
      <c r="E5" s="14"/>
      <c r="F5" s="14"/>
    </row>
    <row r="6" spans="1:6" s="11" customFormat="1" x14ac:dyDescent="0.25">
      <c r="A6" s="10" t="s">
        <v>61</v>
      </c>
      <c r="B6" s="22">
        <f>20000000+200000</f>
        <v>20200000</v>
      </c>
      <c r="C6" s="18">
        <v>0</v>
      </c>
      <c r="D6" s="28">
        <v>8.4209999999999993E-2</v>
      </c>
      <c r="E6" s="35">
        <v>0.21052599999999999</v>
      </c>
      <c r="F6" s="30">
        <v>0.15</v>
      </c>
    </row>
    <row r="7" spans="1:6" s="11" customFormat="1" x14ac:dyDescent="0.25">
      <c r="A7" s="10" t="s">
        <v>9</v>
      </c>
      <c r="B7" s="22">
        <f>63116+200000</f>
        <v>263116</v>
      </c>
      <c r="C7" s="18">
        <v>0</v>
      </c>
      <c r="D7" s="28">
        <v>8.4209999999999993E-2</v>
      </c>
      <c r="E7" s="35">
        <v>0.21052599999999999</v>
      </c>
      <c r="F7" s="30">
        <v>0.15</v>
      </c>
    </row>
    <row r="8" spans="1:6" s="11" customFormat="1" x14ac:dyDescent="0.25">
      <c r="A8" s="10" t="s">
        <v>10</v>
      </c>
      <c r="B8" s="22">
        <f>356647</f>
        <v>356647</v>
      </c>
      <c r="C8" s="18">
        <v>0</v>
      </c>
      <c r="D8" s="28">
        <v>8.4209999999999993E-2</v>
      </c>
      <c r="E8" s="35">
        <v>0.21052599999999999</v>
      </c>
      <c r="F8" s="30">
        <v>0.15</v>
      </c>
    </row>
    <row r="9" spans="1:6" s="11" customFormat="1" ht="15.75" customHeight="1" x14ac:dyDescent="0.25">
      <c r="A9" s="10" t="s">
        <v>11</v>
      </c>
      <c r="B9" s="22">
        <v>150000000</v>
      </c>
      <c r="C9" s="18">
        <v>0</v>
      </c>
      <c r="D9" s="28">
        <v>8.4209999999999993E-2</v>
      </c>
      <c r="E9" s="35">
        <v>0.21052599999999999</v>
      </c>
      <c r="F9" s="30">
        <v>0.15</v>
      </c>
    </row>
    <row r="10" spans="1:6" s="11" customFormat="1" x14ac:dyDescent="0.25">
      <c r="A10" s="10" t="s">
        <v>12</v>
      </c>
      <c r="B10" s="22">
        <v>5586723</v>
      </c>
      <c r="C10" s="18">
        <v>0</v>
      </c>
      <c r="D10" s="28">
        <v>8.4209999999999993E-2</v>
      </c>
      <c r="E10" s="35">
        <v>0.21052599999999999</v>
      </c>
      <c r="F10" s="30">
        <v>0.15</v>
      </c>
    </row>
    <row r="11" spans="1:6" s="12" customFormat="1" x14ac:dyDescent="0.25">
      <c r="A11" s="10" t="s">
        <v>13</v>
      </c>
      <c r="B11" s="22">
        <v>3059673</v>
      </c>
      <c r="C11" s="18">
        <v>0</v>
      </c>
      <c r="D11" s="28">
        <v>8.4209999999999993E-2</v>
      </c>
      <c r="E11" s="35">
        <v>0.21052599999999999</v>
      </c>
      <c r="F11" s="30">
        <v>0.15</v>
      </c>
    </row>
    <row r="12" spans="1:6" s="11" customFormat="1" x14ac:dyDescent="0.25">
      <c r="A12" s="10" t="s">
        <v>14</v>
      </c>
      <c r="B12" s="22">
        <f>2700000-1200000</f>
        <v>1500000</v>
      </c>
      <c r="C12" s="18">
        <v>0</v>
      </c>
      <c r="D12" s="28">
        <v>8.4209999999999993E-2</v>
      </c>
      <c r="E12" s="35">
        <v>0.21052599999999999</v>
      </c>
      <c r="F12" s="30">
        <v>0.15</v>
      </c>
    </row>
    <row r="13" spans="1:6" s="11" customFormat="1" x14ac:dyDescent="0.25">
      <c r="A13" s="10" t="s">
        <v>15</v>
      </c>
      <c r="B13" s="22">
        <v>1000000</v>
      </c>
      <c r="C13" s="18">
        <v>0</v>
      </c>
      <c r="D13" s="28">
        <v>8.4209999999999993E-2</v>
      </c>
      <c r="E13" s="35">
        <v>0.21052599999999999</v>
      </c>
      <c r="F13" s="30">
        <v>0.15</v>
      </c>
    </row>
    <row r="14" spans="1:6" s="12" customFormat="1" x14ac:dyDescent="0.25">
      <c r="A14" s="10" t="s">
        <v>16</v>
      </c>
      <c r="B14" s="22">
        <v>4500000</v>
      </c>
      <c r="C14" s="18">
        <v>0</v>
      </c>
      <c r="D14" s="28">
        <v>8.4209999999999993E-2</v>
      </c>
      <c r="E14" s="35">
        <v>0.21052599999999999</v>
      </c>
      <c r="F14" s="30">
        <v>0.15</v>
      </c>
    </row>
    <row r="15" spans="1:6" s="12" customFormat="1" x14ac:dyDescent="0.25">
      <c r="A15" s="10" t="s">
        <v>17</v>
      </c>
      <c r="B15" s="22">
        <v>650000</v>
      </c>
      <c r="C15" s="18">
        <v>0</v>
      </c>
      <c r="D15" s="28">
        <v>8.4209999999999993E-2</v>
      </c>
      <c r="E15" s="35">
        <v>0.21052599999999999</v>
      </c>
      <c r="F15" s="30">
        <v>0.15</v>
      </c>
    </row>
    <row r="16" spans="1:6" s="12" customFormat="1" x14ac:dyDescent="0.25">
      <c r="A16" s="10" t="s">
        <v>76</v>
      </c>
      <c r="B16" s="22">
        <f>4500000*2/3</f>
        <v>3000000</v>
      </c>
      <c r="C16" s="18">
        <v>0</v>
      </c>
      <c r="D16" s="28">
        <v>8.4209999999999993E-2</v>
      </c>
      <c r="E16" s="35">
        <v>0.21052599999999999</v>
      </c>
      <c r="F16" s="30">
        <v>0.15</v>
      </c>
    </row>
    <row r="17" spans="1:6" s="12" customFormat="1" x14ac:dyDescent="0.25">
      <c r="A17" s="10" t="s">
        <v>18</v>
      </c>
      <c r="B17" s="22">
        <v>597873.98</v>
      </c>
      <c r="C17" s="18">
        <v>0</v>
      </c>
      <c r="D17" s="28">
        <v>8.4209999999999993E-2</v>
      </c>
      <c r="E17" s="35">
        <v>0.21052599999999999</v>
      </c>
      <c r="F17" s="30">
        <v>0.15</v>
      </c>
    </row>
    <row r="18" spans="1:6" s="12" customFormat="1" x14ac:dyDescent="0.25">
      <c r="A18" s="10" t="s">
        <v>62</v>
      </c>
      <c r="B18" s="22">
        <v>4586637</v>
      </c>
      <c r="C18" s="18">
        <v>0</v>
      </c>
      <c r="D18" s="28">
        <v>8.4209999999999993E-2</v>
      </c>
      <c r="E18" s="35">
        <v>0.21052599999999999</v>
      </c>
      <c r="F18" s="30">
        <v>0.15</v>
      </c>
    </row>
    <row r="19" spans="1:6" s="12" customFormat="1" x14ac:dyDescent="0.25">
      <c r="A19" s="10" t="s">
        <v>72</v>
      </c>
      <c r="B19" s="22">
        <v>73000</v>
      </c>
      <c r="C19" s="18"/>
      <c r="D19" s="28">
        <v>8.4209999999999993E-2</v>
      </c>
      <c r="E19" s="35">
        <v>0.21052599999999999</v>
      </c>
      <c r="F19" s="30">
        <v>0.15</v>
      </c>
    </row>
    <row r="20" spans="1:6" s="12" customFormat="1" x14ac:dyDescent="0.25">
      <c r="A20" s="10" t="s">
        <v>40</v>
      </c>
      <c r="B20" s="22">
        <f>14434082*1.1</f>
        <v>15877490.200000001</v>
      </c>
      <c r="C20" s="18">
        <v>0</v>
      </c>
      <c r="D20" s="28">
        <v>8.4209999999999993E-2</v>
      </c>
      <c r="E20" s="35">
        <v>0.21052599999999999</v>
      </c>
      <c r="F20" s="30">
        <v>0.15</v>
      </c>
    </row>
    <row r="21" spans="1:6" s="12" customFormat="1" x14ac:dyDescent="0.25">
      <c r="A21" s="13" t="s">
        <v>4</v>
      </c>
      <c r="B21" s="22"/>
      <c r="C21" s="18"/>
      <c r="D21" s="29"/>
      <c r="E21" s="29"/>
      <c r="F21" s="31"/>
    </row>
    <row r="22" spans="1:6" s="12" customFormat="1" x14ac:dyDescent="0.25">
      <c r="A22" s="10" t="s">
        <v>31</v>
      </c>
      <c r="B22" s="22">
        <v>3500000</v>
      </c>
      <c r="C22" s="18">
        <v>0</v>
      </c>
      <c r="D22" s="28">
        <v>8.4209999999999993E-2</v>
      </c>
      <c r="E22" s="35">
        <v>0.21052599999999999</v>
      </c>
      <c r="F22" s="30">
        <v>0.15</v>
      </c>
    </row>
    <row r="23" spans="1:6" s="12" customFormat="1" x14ac:dyDescent="0.25">
      <c r="A23" s="10" t="s">
        <v>19</v>
      </c>
      <c r="B23" s="22">
        <v>220000000</v>
      </c>
      <c r="C23" s="18">
        <v>0</v>
      </c>
      <c r="D23" s="28">
        <v>8.4209999999999993E-2</v>
      </c>
      <c r="E23" s="35">
        <v>0.21052599999999999</v>
      </c>
      <c r="F23" s="30">
        <v>0.15</v>
      </c>
    </row>
    <row r="24" spans="1:6" s="12" customFormat="1" x14ac:dyDescent="0.25">
      <c r="A24" s="10" t="s">
        <v>20</v>
      </c>
      <c r="B24" s="22">
        <v>33125</v>
      </c>
      <c r="C24" s="18">
        <v>0</v>
      </c>
      <c r="D24" s="28">
        <v>8.4209999999999993E-2</v>
      </c>
      <c r="E24" s="35">
        <v>0.21052599999999999</v>
      </c>
      <c r="F24" s="30">
        <v>0.15</v>
      </c>
    </row>
    <row r="25" spans="1:6" s="12" customFormat="1" x14ac:dyDescent="0.25">
      <c r="A25" s="10" t="s">
        <v>40</v>
      </c>
      <c r="B25" s="22">
        <f>5206083*1.1</f>
        <v>5726691.3000000007</v>
      </c>
      <c r="C25" s="18">
        <v>0</v>
      </c>
      <c r="D25" s="28">
        <v>8.4209999999999993E-2</v>
      </c>
      <c r="E25" s="35">
        <v>0.21052599999999999</v>
      </c>
      <c r="F25" s="30">
        <v>0.15</v>
      </c>
    </row>
    <row r="26" spans="1:6" s="12" customFormat="1" x14ac:dyDescent="0.25">
      <c r="A26" s="13" t="s">
        <v>5</v>
      </c>
      <c r="B26" s="22"/>
      <c r="C26" s="18"/>
      <c r="D26" s="29"/>
      <c r="E26" s="29"/>
      <c r="F26" s="31"/>
    </row>
    <row r="27" spans="1:6" s="12" customFormat="1" ht="15.75" customHeight="1" x14ac:dyDescent="0.25">
      <c r="A27" s="10" t="s">
        <v>21</v>
      </c>
      <c r="B27" s="22">
        <v>9084036.7899999991</v>
      </c>
      <c r="C27" s="18">
        <v>0</v>
      </c>
      <c r="D27" s="28">
        <v>8.4209999999999993E-2</v>
      </c>
      <c r="E27" s="35">
        <v>0.21052599999999999</v>
      </c>
      <c r="F27" s="30">
        <v>0.15</v>
      </c>
    </row>
    <row r="28" spans="1:6" s="12" customFormat="1" x14ac:dyDescent="0.25">
      <c r="A28" s="10" t="s">
        <v>63</v>
      </c>
      <c r="B28" s="22">
        <v>3112995.85</v>
      </c>
      <c r="C28" s="18">
        <v>0</v>
      </c>
      <c r="D28" s="28">
        <v>8.4209999999999993E-2</v>
      </c>
      <c r="E28" s="35">
        <v>0.21052599999999999</v>
      </c>
      <c r="F28" s="30">
        <v>0.15</v>
      </c>
    </row>
    <row r="29" spans="1:6" s="12" customFormat="1" x14ac:dyDescent="0.25">
      <c r="A29" s="10" t="s">
        <v>22</v>
      </c>
      <c r="B29" s="22">
        <v>1800000</v>
      </c>
      <c r="C29" s="18">
        <v>0</v>
      </c>
      <c r="D29" s="28">
        <v>8.4209999999999993E-2</v>
      </c>
      <c r="E29" s="35">
        <v>0.21052599999999999</v>
      </c>
      <c r="F29" s="30">
        <v>0.15</v>
      </c>
    </row>
    <row r="30" spans="1:6" s="12" customFormat="1" x14ac:dyDescent="0.25">
      <c r="A30" s="10" t="s">
        <v>23</v>
      </c>
      <c r="B30" s="22">
        <v>2200000</v>
      </c>
      <c r="C30" s="18">
        <v>0</v>
      </c>
      <c r="D30" s="28">
        <v>8.4209999999999993E-2</v>
      </c>
      <c r="E30" s="35">
        <v>0.21052599999999999</v>
      </c>
      <c r="F30" s="30">
        <v>0.15</v>
      </c>
    </row>
    <row r="31" spans="1:6" s="12" customFormat="1" x14ac:dyDescent="0.25">
      <c r="A31" s="10" t="s">
        <v>38</v>
      </c>
      <c r="B31" s="22">
        <v>2200000</v>
      </c>
      <c r="C31" s="18">
        <v>0</v>
      </c>
      <c r="D31" s="28">
        <v>8.4209999999999993E-2</v>
      </c>
      <c r="E31" s="35">
        <v>0.21052599999999999</v>
      </c>
      <c r="F31" s="30">
        <v>0.15</v>
      </c>
    </row>
    <row r="32" spans="1:6" s="12" customFormat="1" x14ac:dyDescent="0.25">
      <c r="A32" s="10" t="s">
        <v>55</v>
      </c>
      <c r="B32" s="22">
        <v>2000000</v>
      </c>
      <c r="C32" s="18">
        <v>0</v>
      </c>
      <c r="D32" s="28">
        <v>8.4209999999999993E-2</v>
      </c>
      <c r="E32" s="35">
        <v>0.21052599999999999</v>
      </c>
      <c r="F32" s="30">
        <v>0.15</v>
      </c>
    </row>
    <row r="33" spans="1:6" s="12" customFormat="1" x14ac:dyDescent="0.25">
      <c r="A33" s="10" t="s">
        <v>58</v>
      </c>
      <c r="B33" s="22">
        <v>17000000</v>
      </c>
      <c r="C33" s="18">
        <v>0</v>
      </c>
      <c r="D33" s="28">
        <v>8.4209999999999993E-2</v>
      </c>
      <c r="E33" s="35">
        <v>0.21052599999999999</v>
      </c>
      <c r="F33" s="30">
        <v>0.15</v>
      </c>
    </row>
    <row r="34" spans="1:6" s="12" customFormat="1" x14ac:dyDescent="0.25">
      <c r="A34" s="10" t="s">
        <v>17</v>
      </c>
      <c r="B34" s="22">
        <v>170000</v>
      </c>
      <c r="C34" s="18">
        <v>0</v>
      </c>
      <c r="D34" s="28">
        <v>8.4209999999999993E-2</v>
      </c>
      <c r="E34" s="35">
        <v>0.21052599999999999</v>
      </c>
      <c r="F34" s="30">
        <v>0.15</v>
      </c>
    </row>
    <row r="35" spans="1:6" s="12" customFormat="1" x14ac:dyDescent="0.25">
      <c r="A35" s="10" t="s">
        <v>24</v>
      </c>
      <c r="B35" s="22">
        <v>631000</v>
      </c>
      <c r="C35" s="18">
        <v>0</v>
      </c>
      <c r="D35" s="28">
        <v>8.4209999999999993E-2</v>
      </c>
      <c r="E35" s="35">
        <v>0.21052599999999999</v>
      </c>
      <c r="F35" s="30">
        <v>0.15</v>
      </c>
    </row>
    <row r="36" spans="1:6" s="12" customFormat="1" x14ac:dyDescent="0.25">
      <c r="A36" s="10" t="s">
        <v>60</v>
      </c>
      <c r="B36" s="22">
        <v>30000</v>
      </c>
      <c r="C36" s="18">
        <v>0</v>
      </c>
      <c r="D36" s="28">
        <v>8.4209999999999993E-2</v>
      </c>
      <c r="E36" s="35">
        <v>0.21052599999999999</v>
      </c>
      <c r="F36" s="30">
        <v>0.15</v>
      </c>
    </row>
    <row r="37" spans="1:6" x14ac:dyDescent="0.25">
      <c r="A37" s="10" t="s">
        <v>71</v>
      </c>
      <c r="B37" s="22">
        <v>700000</v>
      </c>
      <c r="C37" s="18">
        <v>0</v>
      </c>
      <c r="D37" s="28">
        <v>8.4209999999999993E-2</v>
      </c>
      <c r="E37" s="35">
        <v>0.21052599999999999</v>
      </c>
      <c r="F37" s="30">
        <v>0.15</v>
      </c>
    </row>
    <row r="38" spans="1:6" x14ac:dyDescent="0.25">
      <c r="A38" s="26" t="s">
        <v>85</v>
      </c>
      <c r="B38" s="22">
        <v>80000</v>
      </c>
      <c r="C38" s="18">
        <v>0</v>
      </c>
      <c r="D38" s="28">
        <v>8.4209999999999993E-2</v>
      </c>
      <c r="E38" s="35">
        <v>0.21052599999999999</v>
      </c>
      <c r="F38" s="30">
        <v>0.15</v>
      </c>
    </row>
    <row r="39" spans="1:6" x14ac:dyDescent="0.25">
      <c r="A39" s="26" t="s">
        <v>87</v>
      </c>
      <c r="B39" s="22">
        <v>250000</v>
      </c>
      <c r="C39" s="18">
        <v>0</v>
      </c>
      <c r="D39" s="28">
        <v>8.4209999999999993E-2</v>
      </c>
      <c r="E39" s="35">
        <v>0.21052599999999999</v>
      </c>
      <c r="F39" s="30">
        <v>0.15</v>
      </c>
    </row>
    <row r="40" spans="1:6" x14ac:dyDescent="0.25">
      <c r="A40" s="10" t="s">
        <v>40</v>
      </c>
      <c r="B40" s="22">
        <f>743995*1.1</f>
        <v>818394.50000000012</v>
      </c>
      <c r="C40" s="18">
        <v>0</v>
      </c>
      <c r="D40" s="28">
        <v>8.4209999999999993E-2</v>
      </c>
      <c r="E40" s="35">
        <v>0.21052599999999999</v>
      </c>
      <c r="F40" s="30">
        <v>0.15</v>
      </c>
    </row>
    <row r="41" spans="1:6" x14ac:dyDescent="0.25">
      <c r="A41" s="8" t="s">
        <v>6</v>
      </c>
      <c r="B41" s="22"/>
      <c r="C41" s="18"/>
      <c r="D41" s="14"/>
      <c r="E41" s="14"/>
      <c r="F41" s="32"/>
    </row>
    <row r="42" spans="1:6" x14ac:dyDescent="0.25">
      <c r="A42" s="10" t="s">
        <v>64</v>
      </c>
      <c r="B42" s="22">
        <v>6000000</v>
      </c>
      <c r="C42" s="18">
        <v>0</v>
      </c>
      <c r="D42" s="28">
        <v>8.4209999999999993E-2</v>
      </c>
      <c r="E42" s="35">
        <v>0.21052599999999999</v>
      </c>
      <c r="F42" s="30">
        <v>0.15</v>
      </c>
    </row>
    <row r="43" spans="1:6" x14ac:dyDescent="0.25">
      <c r="A43" s="10" t="s">
        <v>32</v>
      </c>
      <c r="B43" s="22">
        <v>7544901</v>
      </c>
      <c r="C43" s="18">
        <v>0</v>
      </c>
      <c r="D43" s="28">
        <v>8.4209999999999993E-2</v>
      </c>
      <c r="E43" s="35">
        <v>0.21052599999999999</v>
      </c>
      <c r="F43" s="30">
        <v>0.15</v>
      </c>
    </row>
    <row r="44" spans="1:6" s="11" customFormat="1" x14ac:dyDescent="0.25">
      <c r="A44" s="10" t="s">
        <v>48</v>
      </c>
      <c r="B44" s="22">
        <f>1500000+921824</f>
        <v>2421824</v>
      </c>
      <c r="C44" s="18">
        <v>0</v>
      </c>
      <c r="D44" s="28">
        <v>8.4209999999999993E-2</v>
      </c>
      <c r="E44" s="35">
        <v>0.21052599999999999</v>
      </c>
      <c r="F44" s="30">
        <v>0.15</v>
      </c>
    </row>
    <row r="45" spans="1:6" s="11" customFormat="1" x14ac:dyDescent="0.25">
      <c r="A45" s="10" t="s">
        <v>40</v>
      </c>
      <c r="B45" s="22">
        <f>21767*1.1</f>
        <v>23943.7</v>
      </c>
      <c r="C45" s="18"/>
      <c r="D45" s="28">
        <v>8.4209999999999993E-2</v>
      </c>
      <c r="E45" s="35">
        <v>0.21052599999999999</v>
      </c>
      <c r="F45" s="30">
        <v>0.15</v>
      </c>
    </row>
    <row r="46" spans="1:6" x14ac:dyDescent="0.25">
      <c r="A46" s="8" t="s">
        <v>7</v>
      </c>
      <c r="B46" s="22"/>
      <c r="C46" s="18"/>
      <c r="D46" s="14"/>
      <c r="E46" s="14"/>
      <c r="F46" s="32"/>
    </row>
    <row r="47" spans="1:6" ht="15.75" customHeight="1" x14ac:dyDescent="0.25">
      <c r="A47" s="10" t="s">
        <v>77</v>
      </c>
      <c r="B47" s="22">
        <v>8500000</v>
      </c>
      <c r="C47" s="18">
        <v>0</v>
      </c>
      <c r="D47" s="28">
        <v>8.4209999999999993E-2</v>
      </c>
      <c r="E47" s="35">
        <v>0.21052599999999999</v>
      </c>
      <c r="F47" s="30">
        <v>0.15</v>
      </c>
    </row>
    <row r="48" spans="1:6" x14ac:dyDescent="0.25">
      <c r="A48" s="10" t="s">
        <v>25</v>
      </c>
      <c r="B48" s="22">
        <v>2600000</v>
      </c>
      <c r="C48" s="18">
        <v>0</v>
      </c>
      <c r="D48" s="28">
        <v>8.4209999999999993E-2</v>
      </c>
      <c r="E48" s="35">
        <v>0.21052599999999999</v>
      </c>
      <c r="F48" s="30">
        <v>0.15</v>
      </c>
    </row>
    <row r="49" spans="1:6" x14ac:dyDescent="0.25">
      <c r="A49" s="10" t="s">
        <v>26</v>
      </c>
      <c r="B49" s="22">
        <v>2300000</v>
      </c>
      <c r="C49" s="18">
        <v>0</v>
      </c>
      <c r="D49" s="28">
        <v>8.4209999999999993E-2</v>
      </c>
      <c r="E49" s="35">
        <v>0.21052599999999999</v>
      </c>
      <c r="F49" s="30">
        <v>0.15</v>
      </c>
    </row>
    <row r="50" spans="1:6" x14ac:dyDescent="0.25">
      <c r="A50" s="10" t="s">
        <v>56</v>
      </c>
      <c r="B50" s="22">
        <v>2100000</v>
      </c>
      <c r="C50" s="18">
        <v>0</v>
      </c>
      <c r="D50" s="28">
        <v>8.4209999999999993E-2</v>
      </c>
      <c r="E50" s="35">
        <v>0.21052599999999999</v>
      </c>
      <c r="F50" s="30">
        <v>0.15</v>
      </c>
    </row>
    <row r="51" spans="1:6" s="12" customFormat="1" x14ac:dyDescent="0.25">
      <c r="A51" s="10" t="s">
        <v>17</v>
      </c>
      <c r="B51" s="22">
        <v>80000</v>
      </c>
      <c r="C51" s="18">
        <v>0</v>
      </c>
      <c r="D51" s="28">
        <v>8.4209999999999993E-2</v>
      </c>
      <c r="E51" s="35">
        <v>0.21052599999999999</v>
      </c>
      <c r="F51" s="30">
        <v>0.15</v>
      </c>
    </row>
    <row r="52" spans="1:6" x14ac:dyDescent="0.25">
      <c r="A52" s="10" t="s">
        <v>73</v>
      </c>
      <c r="B52" s="22">
        <v>254000</v>
      </c>
      <c r="C52" s="18"/>
      <c r="D52" s="28">
        <v>8.4209999999999993E-2</v>
      </c>
      <c r="E52" s="35">
        <v>0.21052599999999999</v>
      </c>
      <c r="F52" s="30">
        <v>0.15</v>
      </c>
    </row>
    <row r="53" spans="1:6" x14ac:dyDescent="0.25">
      <c r="A53" s="10" t="s">
        <v>40</v>
      </c>
      <c r="B53" s="22">
        <f>1563716*1.1</f>
        <v>1720087.6</v>
      </c>
      <c r="C53" s="18">
        <v>0</v>
      </c>
      <c r="D53" s="28">
        <v>8.4209999999999993E-2</v>
      </c>
      <c r="E53" s="35">
        <v>0.21052599999999999</v>
      </c>
      <c r="F53" s="30">
        <v>0.15</v>
      </c>
    </row>
    <row r="54" spans="1:6" x14ac:dyDescent="0.25">
      <c r="A54" s="8" t="s">
        <v>42</v>
      </c>
      <c r="B54" s="22"/>
      <c r="C54" s="18"/>
      <c r="D54" s="14"/>
      <c r="E54" s="14"/>
      <c r="F54" s="32"/>
    </row>
    <row r="55" spans="1:6" x14ac:dyDescent="0.25">
      <c r="A55" s="14" t="s">
        <v>45</v>
      </c>
      <c r="B55" s="22">
        <v>4000000</v>
      </c>
      <c r="C55" s="18">
        <v>0</v>
      </c>
      <c r="D55" s="28">
        <v>8.4209999999999993E-2</v>
      </c>
      <c r="E55" s="35">
        <v>0.21052599999999999</v>
      </c>
      <c r="F55" s="30">
        <v>0.15</v>
      </c>
    </row>
    <row r="56" spans="1:6" x14ac:dyDescent="0.25">
      <c r="A56" s="14" t="s">
        <v>67</v>
      </c>
      <c r="B56" s="22">
        <f>1500000+1200000</f>
        <v>2700000</v>
      </c>
      <c r="C56" s="18">
        <v>0</v>
      </c>
      <c r="D56" s="28">
        <v>8.4209999999999993E-2</v>
      </c>
      <c r="E56" s="35">
        <v>0.21052599999999999</v>
      </c>
      <c r="F56" s="30">
        <v>0.15</v>
      </c>
    </row>
    <row r="57" spans="1:6" x14ac:dyDescent="0.25">
      <c r="A57" s="14" t="s">
        <v>74</v>
      </c>
      <c r="B57" s="22">
        <v>113000</v>
      </c>
      <c r="C57" s="18">
        <v>0</v>
      </c>
      <c r="D57" s="28">
        <v>8.4209999999999993E-2</v>
      </c>
      <c r="E57" s="35">
        <v>0.21052599999999999</v>
      </c>
      <c r="F57" s="30">
        <v>0.15</v>
      </c>
    </row>
    <row r="58" spans="1:6" x14ac:dyDescent="0.25">
      <c r="A58" s="10" t="s">
        <v>100</v>
      </c>
      <c r="B58" s="22">
        <v>300000</v>
      </c>
      <c r="C58" s="18">
        <v>0</v>
      </c>
      <c r="D58" s="28">
        <v>8.4209999999999993E-2</v>
      </c>
      <c r="E58" s="35">
        <v>0.21052599999999999</v>
      </c>
      <c r="F58" s="30">
        <v>0.15</v>
      </c>
    </row>
    <row r="59" spans="1:6" x14ac:dyDescent="0.25">
      <c r="A59" s="10" t="s">
        <v>40</v>
      </c>
      <c r="B59" s="22">
        <f>553992*1.1</f>
        <v>609391.20000000007</v>
      </c>
      <c r="C59" s="18">
        <v>0</v>
      </c>
      <c r="D59" s="28">
        <v>8.4209999999999993E-2</v>
      </c>
      <c r="E59" s="35">
        <v>0.21052599999999999</v>
      </c>
      <c r="F59" s="30">
        <v>0.15</v>
      </c>
    </row>
    <row r="60" spans="1:6" x14ac:dyDescent="0.25">
      <c r="A60" s="8" t="s">
        <v>44</v>
      </c>
      <c r="B60" s="22"/>
      <c r="C60" s="18"/>
      <c r="D60" s="14"/>
      <c r="E60" s="14"/>
      <c r="F60" s="32"/>
    </row>
    <row r="61" spans="1:6" s="11" customFormat="1" x14ac:dyDescent="0.25">
      <c r="A61" s="10" t="s">
        <v>49</v>
      </c>
      <c r="B61" s="22">
        <v>8500000</v>
      </c>
      <c r="C61" s="18">
        <v>0</v>
      </c>
      <c r="D61" s="28">
        <v>8.4209999999999993E-2</v>
      </c>
      <c r="E61" s="35">
        <v>0.21052599999999999</v>
      </c>
      <c r="F61" s="30">
        <v>0.15</v>
      </c>
    </row>
    <row r="62" spans="1:6" s="11" customFormat="1" x14ac:dyDescent="0.25">
      <c r="A62" s="10" t="s">
        <v>68</v>
      </c>
      <c r="B62" s="22">
        <v>800000</v>
      </c>
      <c r="C62" s="18">
        <v>0</v>
      </c>
      <c r="D62" s="28">
        <v>8.4209999999999993E-2</v>
      </c>
      <c r="E62" s="35">
        <v>0.21052599999999999</v>
      </c>
      <c r="F62" s="30">
        <v>0.15</v>
      </c>
    </row>
    <row r="63" spans="1:6" x14ac:dyDescent="0.25">
      <c r="A63" s="14" t="s">
        <v>46</v>
      </c>
      <c r="B63" s="22">
        <v>2300000</v>
      </c>
      <c r="C63" s="18">
        <v>0</v>
      </c>
      <c r="D63" s="28">
        <v>8.4209999999999993E-2</v>
      </c>
      <c r="E63" s="35">
        <v>0.21052599999999999</v>
      </c>
      <c r="F63" s="30">
        <v>0.15</v>
      </c>
    </row>
    <row r="64" spans="1:6" x14ac:dyDescent="0.25">
      <c r="A64" s="10" t="s">
        <v>94</v>
      </c>
      <c r="B64" s="22">
        <v>220000</v>
      </c>
      <c r="C64" s="18">
        <v>0</v>
      </c>
      <c r="D64" s="28">
        <v>8.4209999999999993E-2</v>
      </c>
      <c r="E64" s="35">
        <v>0.21052599999999999</v>
      </c>
      <c r="F64" s="30">
        <v>0.15</v>
      </c>
    </row>
    <row r="65" spans="1:6" x14ac:dyDescent="0.25">
      <c r="A65" s="10" t="s">
        <v>40</v>
      </c>
      <c r="B65" s="22">
        <f>1602540*1.1</f>
        <v>1762794.0000000002</v>
      </c>
      <c r="C65" s="18">
        <v>0</v>
      </c>
      <c r="D65" s="28">
        <v>8.4209999999999993E-2</v>
      </c>
      <c r="E65" s="35">
        <v>0.21052599999999999</v>
      </c>
      <c r="F65" s="30">
        <v>0.15</v>
      </c>
    </row>
    <row r="66" spans="1:6" x14ac:dyDescent="0.25">
      <c r="A66" s="10" t="s">
        <v>59</v>
      </c>
      <c r="B66" s="22">
        <v>175000</v>
      </c>
      <c r="C66" s="18">
        <v>0</v>
      </c>
      <c r="D66" s="28">
        <v>8.4209999999999993E-2</v>
      </c>
      <c r="E66" s="35">
        <v>0.21052599999999999</v>
      </c>
      <c r="F66" s="30">
        <v>0.15</v>
      </c>
    </row>
    <row r="67" spans="1:6" x14ac:dyDescent="0.25">
      <c r="A67" s="8" t="s">
        <v>43</v>
      </c>
      <c r="B67" s="22"/>
      <c r="C67" s="18"/>
      <c r="D67" s="14"/>
      <c r="E67" s="14"/>
      <c r="F67" s="32"/>
    </row>
    <row r="68" spans="1:6" x14ac:dyDescent="0.25">
      <c r="A68" s="10" t="s">
        <v>47</v>
      </c>
      <c r="B68" s="22">
        <v>3000000</v>
      </c>
      <c r="C68" s="18">
        <v>0</v>
      </c>
      <c r="D68" s="28">
        <v>8.4209999999999993E-2</v>
      </c>
      <c r="E68" s="35">
        <v>0.21052599999999999</v>
      </c>
      <c r="F68" s="30">
        <v>0.15</v>
      </c>
    </row>
    <row r="69" spans="1:6" x14ac:dyDescent="0.25">
      <c r="A69" s="8" t="s">
        <v>83</v>
      </c>
      <c r="B69" s="22"/>
      <c r="C69" s="18"/>
      <c r="D69" s="14"/>
      <c r="E69" s="14"/>
      <c r="F69" s="32"/>
    </row>
    <row r="70" spans="1:6" x14ac:dyDescent="0.25">
      <c r="A70" s="10" t="s">
        <v>84</v>
      </c>
      <c r="B70" s="22">
        <v>2067984.89</v>
      </c>
      <c r="C70" s="18"/>
      <c r="D70" s="28">
        <v>8.4209999999999993E-2</v>
      </c>
      <c r="E70" s="35">
        <v>0.21052599999999999</v>
      </c>
      <c r="F70" s="30">
        <v>0.15</v>
      </c>
    </row>
    <row r="71" spans="1:6" x14ac:dyDescent="0.25">
      <c r="A71" s="8" t="s">
        <v>35</v>
      </c>
      <c r="B71" s="22"/>
      <c r="C71" s="18"/>
      <c r="D71" s="14"/>
      <c r="E71" s="14"/>
      <c r="F71" s="32"/>
    </row>
    <row r="72" spans="1:6" x14ac:dyDescent="0.25">
      <c r="A72" s="10" t="s">
        <v>78</v>
      </c>
      <c r="B72" s="22">
        <v>11000000</v>
      </c>
      <c r="C72" s="18">
        <v>0</v>
      </c>
      <c r="D72" s="28">
        <v>8.4209999999999993E-2</v>
      </c>
      <c r="E72" s="35">
        <v>0.21052599999999999</v>
      </c>
      <c r="F72" s="30">
        <v>0.15</v>
      </c>
    </row>
    <row r="73" spans="1:6" x14ac:dyDescent="0.25">
      <c r="A73" s="14" t="s">
        <v>57</v>
      </c>
      <c r="B73" s="22">
        <v>3198878</v>
      </c>
      <c r="C73" s="18">
        <v>0</v>
      </c>
      <c r="D73" s="28">
        <v>8.4209999999999993E-2</v>
      </c>
      <c r="E73" s="35">
        <v>0.21052599999999999</v>
      </c>
      <c r="F73" s="30">
        <v>0.15</v>
      </c>
    </row>
    <row r="74" spans="1:6" x14ac:dyDescent="0.25">
      <c r="A74" s="14" t="s">
        <v>66</v>
      </c>
      <c r="B74" s="22">
        <v>3057388.74</v>
      </c>
      <c r="C74" s="18">
        <v>0</v>
      </c>
      <c r="D74" s="28">
        <v>8.4209999999999993E-2</v>
      </c>
      <c r="E74" s="35">
        <v>0.21052599999999999</v>
      </c>
      <c r="F74" s="30">
        <v>0.15</v>
      </c>
    </row>
    <row r="75" spans="1:6" x14ac:dyDescent="0.25">
      <c r="A75" s="14" t="s">
        <v>70</v>
      </c>
      <c r="B75" s="22">
        <v>3400000</v>
      </c>
      <c r="C75" s="18">
        <v>0</v>
      </c>
      <c r="D75" s="28">
        <v>8.4209999999999993E-2</v>
      </c>
      <c r="E75" s="35">
        <v>0.21052599999999999</v>
      </c>
      <c r="F75" s="30">
        <v>0.15</v>
      </c>
    </row>
    <row r="76" spans="1:6" x14ac:dyDescent="0.25">
      <c r="A76" s="10" t="s">
        <v>39</v>
      </c>
      <c r="B76" s="22">
        <v>100000</v>
      </c>
      <c r="C76" s="18">
        <v>0</v>
      </c>
      <c r="D76" s="28">
        <v>8.4209999999999993E-2</v>
      </c>
      <c r="E76" s="35">
        <v>0.21052599999999999</v>
      </c>
      <c r="F76" s="30">
        <v>0.15</v>
      </c>
    </row>
    <row r="77" spans="1:6" x14ac:dyDescent="0.25">
      <c r="A77" s="10" t="s">
        <v>40</v>
      </c>
      <c r="B77" s="22">
        <f>14564675*1.1</f>
        <v>16021142.500000002</v>
      </c>
      <c r="C77" s="18">
        <v>0</v>
      </c>
      <c r="D77" s="28">
        <v>8.4209999999999993E-2</v>
      </c>
      <c r="E77" s="35">
        <v>0.21052599999999999</v>
      </c>
      <c r="F77" s="30">
        <v>0.15</v>
      </c>
    </row>
    <row r="78" spans="1:6" x14ac:dyDescent="0.25">
      <c r="A78" s="8" t="s">
        <v>41</v>
      </c>
      <c r="B78" s="22"/>
      <c r="C78" s="18"/>
      <c r="D78" s="14"/>
      <c r="E78" s="14"/>
      <c r="F78" s="32"/>
    </row>
    <row r="79" spans="1:6" x14ac:dyDescent="0.25">
      <c r="A79" s="14" t="s">
        <v>75</v>
      </c>
      <c r="B79" s="22">
        <v>110000</v>
      </c>
      <c r="C79" s="18">
        <v>0</v>
      </c>
      <c r="D79" s="28">
        <v>8.4209999999999993E-2</v>
      </c>
      <c r="E79" s="35">
        <v>0.21052599999999999</v>
      </c>
      <c r="F79" s="30">
        <v>0.15</v>
      </c>
    </row>
    <row r="80" spans="1:6" x14ac:dyDescent="0.25">
      <c r="A80" s="10" t="s">
        <v>95</v>
      </c>
      <c r="B80" s="22">
        <v>220000</v>
      </c>
      <c r="C80" s="18">
        <v>0</v>
      </c>
      <c r="D80" s="28">
        <v>8.4209999999999993E-2</v>
      </c>
      <c r="E80" s="35">
        <v>0.21052599999999999</v>
      </c>
      <c r="F80" s="30">
        <v>0.15</v>
      </c>
    </row>
    <row r="81" spans="1:6" x14ac:dyDescent="0.25">
      <c r="A81" s="27" t="s">
        <v>96</v>
      </c>
      <c r="B81" s="22">
        <v>310000</v>
      </c>
      <c r="C81" s="18">
        <v>0</v>
      </c>
      <c r="D81" s="28">
        <v>8.4209999999999993E-2</v>
      </c>
      <c r="E81" s="35">
        <v>0.21052599999999999</v>
      </c>
      <c r="F81" s="30">
        <v>0.15</v>
      </c>
    </row>
    <row r="82" spans="1:6" x14ac:dyDescent="0.25">
      <c r="A82" s="27" t="s">
        <v>97</v>
      </c>
      <c r="B82" s="22">
        <v>98000</v>
      </c>
      <c r="C82" s="18">
        <v>0</v>
      </c>
      <c r="D82" s="28">
        <v>8.4209999999999993E-2</v>
      </c>
      <c r="E82" s="35">
        <v>0.21052599999999999</v>
      </c>
      <c r="F82" s="30">
        <v>0.15</v>
      </c>
    </row>
    <row r="83" spans="1:6" x14ac:dyDescent="0.25">
      <c r="A83" s="27" t="s">
        <v>98</v>
      </c>
      <c r="B83" s="22">
        <v>70000</v>
      </c>
      <c r="C83" s="22" t="s">
        <v>101</v>
      </c>
      <c r="D83" s="28">
        <v>8.4209999999999993E-2</v>
      </c>
      <c r="E83" s="35">
        <v>0.21052599999999999</v>
      </c>
      <c r="F83" s="30">
        <v>0.15</v>
      </c>
    </row>
    <row r="84" spans="1:6" x14ac:dyDescent="0.25">
      <c r="A84" s="10" t="s">
        <v>40</v>
      </c>
      <c r="B84" s="22">
        <f>1144962*1.1</f>
        <v>1259458.2000000002</v>
      </c>
      <c r="C84" s="18">
        <v>0</v>
      </c>
      <c r="D84" s="28">
        <v>8.4209999999999993E-2</v>
      </c>
      <c r="E84" s="35">
        <v>0.21052599999999999</v>
      </c>
      <c r="F84" s="30">
        <v>0.15</v>
      </c>
    </row>
    <row r="85" spans="1:6" x14ac:dyDescent="0.25">
      <c r="A85" s="8" t="s">
        <v>51</v>
      </c>
      <c r="B85" s="22"/>
      <c r="C85" s="18"/>
      <c r="D85" s="14"/>
      <c r="E85" s="14"/>
      <c r="F85" s="32"/>
    </row>
    <row r="86" spans="1:6" s="6" customFormat="1" ht="15.75" customHeight="1" x14ac:dyDescent="0.25">
      <c r="A86" s="14" t="s">
        <v>27</v>
      </c>
      <c r="B86" s="22">
        <f>'[1]Storage Calculations'!H4</f>
        <v>2298240</v>
      </c>
      <c r="C86" s="18">
        <v>0</v>
      </c>
      <c r="D86" s="28">
        <v>8.4209999999999993E-2</v>
      </c>
      <c r="E86" s="35">
        <v>0.21052599999999999</v>
      </c>
      <c r="F86" s="30">
        <v>0.15</v>
      </c>
    </row>
    <row r="87" spans="1:6" s="6" customFormat="1" x14ac:dyDescent="0.25">
      <c r="A87" s="14" t="s">
        <v>28</v>
      </c>
      <c r="B87" s="22">
        <f>'[1]Storage Calculations'!H5</f>
        <v>12600</v>
      </c>
      <c r="C87" s="18">
        <v>0</v>
      </c>
      <c r="D87" s="28">
        <v>8.4209999999999993E-2</v>
      </c>
      <c r="E87" s="35">
        <v>0.21052599999999999</v>
      </c>
      <c r="F87" s="30">
        <v>0.15</v>
      </c>
    </row>
    <row r="88" spans="1:6" s="6" customFormat="1" x14ac:dyDescent="0.25">
      <c r="A88" s="14" t="s">
        <v>29</v>
      </c>
      <c r="B88" s="22">
        <f>'[1]Storage Calculations'!H6</f>
        <v>1965600</v>
      </c>
      <c r="C88" s="18">
        <v>0</v>
      </c>
      <c r="D88" s="28">
        <v>8.4209999999999993E-2</v>
      </c>
      <c r="E88" s="35">
        <v>0.21052599999999999</v>
      </c>
      <c r="F88" s="30">
        <v>0.15</v>
      </c>
    </row>
    <row r="89" spans="1:6" s="6" customFormat="1" x14ac:dyDescent="0.25">
      <c r="A89" s="14" t="s">
        <v>30</v>
      </c>
      <c r="B89" s="22">
        <f>'[1]Storage Calculations'!H7</f>
        <v>2494800</v>
      </c>
      <c r="C89" s="18">
        <v>0</v>
      </c>
      <c r="D89" s="28">
        <v>8.4209999999999993E-2</v>
      </c>
      <c r="E89" s="35">
        <v>0.21052599999999999</v>
      </c>
      <c r="F89" s="30">
        <v>0.15</v>
      </c>
    </row>
    <row r="90" spans="1:6" s="6" customFormat="1" x14ac:dyDescent="0.25">
      <c r="A90" s="10" t="s">
        <v>50</v>
      </c>
      <c r="B90" s="22">
        <f>'[1]Storage Calculations'!H8</f>
        <v>1122300</v>
      </c>
      <c r="C90" s="18">
        <v>0</v>
      </c>
      <c r="D90" s="28">
        <v>8.4209999999999993E-2</v>
      </c>
      <c r="E90" s="35">
        <v>0.21052599999999999</v>
      </c>
      <c r="F90" s="30">
        <v>0.15</v>
      </c>
    </row>
    <row r="91" spans="1:6" s="6" customFormat="1" x14ac:dyDescent="0.25">
      <c r="A91" s="10" t="s">
        <v>52</v>
      </c>
      <c r="B91" s="22">
        <f>'[1]Storage Calculations'!H9</f>
        <v>36000</v>
      </c>
      <c r="C91" s="18">
        <v>0</v>
      </c>
      <c r="D91" s="28">
        <v>8.4209999999999993E-2</v>
      </c>
      <c r="E91" s="35">
        <v>0.21052599999999999</v>
      </c>
      <c r="F91" s="30">
        <v>0.15</v>
      </c>
    </row>
    <row r="92" spans="1:6" s="6" customFormat="1" x14ac:dyDescent="0.25">
      <c r="A92" s="10" t="s">
        <v>53</v>
      </c>
      <c r="B92" s="22">
        <f>'[1]Storage Calculations'!H10</f>
        <v>7200</v>
      </c>
      <c r="C92" s="18">
        <v>0</v>
      </c>
      <c r="D92" s="28">
        <v>8.4209999999999993E-2</v>
      </c>
      <c r="E92" s="35">
        <v>0.21052599999999999</v>
      </c>
      <c r="F92" s="30">
        <v>0.15</v>
      </c>
    </row>
    <row r="93" spans="1:6" s="6" customFormat="1" x14ac:dyDescent="0.25">
      <c r="A93" s="10" t="s">
        <v>54</v>
      </c>
      <c r="B93" s="22">
        <f>'[1]Storage Calculations'!H11</f>
        <v>7200</v>
      </c>
      <c r="C93" s="18">
        <v>0</v>
      </c>
      <c r="D93" s="28">
        <v>8.4209999999999993E-2</v>
      </c>
      <c r="E93" s="35">
        <v>0.21052599999999999</v>
      </c>
      <c r="F93" s="30">
        <v>0.15</v>
      </c>
    </row>
    <row r="94" spans="1:6" s="6" customFormat="1" ht="16.5" thickBot="1" x14ac:dyDescent="0.3">
      <c r="A94" s="7"/>
      <c r="B94" s="15">
        <f>SUM(B6:B93)</f>
        <v>587469137.45000005</v>
      </c>
      <c r="F94" s="33"/>
    </row>
    <row r="95" spans="1:6" s="6" customFormat="1" ht="16.5" thickTop="1" x14ac:dyDescent="0.25">
      <c r="A95" s="7"/>
      <c r="B95" s="16"/>
      <c r="F95" s="33"/>
    </row>
    <row r="96" spans="1:6" x14ac:dyDescent="0.25">
      <c r="A96" s="21" t="s">
        <v>81</v>
      </c>
      <c r="B96" s="17"/>
      <c r="C96" s="21" t="s">
        <v>65</v>
      </c>
      <c r="F96" s="34"/>
    </row>
    <row r="97" spans="1:6" x14ac:dyDescent="0.25">
      <c r="A97" s="14" t="s">
        <v>79</v>
      </c>
      <c r="B97" s="19">
        <v>10000000</v>
      </c>
      <c r="C97" s="23"/>
      <c r="D97" s="28">
        <v>8.4209999999999993E-2</v>
      </c>
      <c r="E97" s="35">
        <v>0.21052599999999999</v>
      </c>
      <c r="F97" s="30">
        <v>0.15</v>
      </c>
    </row>
    <row r="98" spans="1:6" x14ac:dyDescent="0.25">
      <c r="A98" s="10" t="s">
        <v>82</v>
      </c>
      <c r="B98" s="24">
        <v>5000000</v>
      </c>
      <c r="C98" s="14"/>
      <c r="D98" s="28">
        <v>8.4209999999999993E-2</v>
      </c>
      <c r="E98" s="35">
        <v>0.21052599999999999</v>
      </c>
      <c r="F98" s="30">
        <v>0.15</v>
      </c>
    </row>
    <row r="99" spans="1:6" x14ac:dyDescent="0.25">
      <c r="A99" s="14" t="s">
        <v>88</v>
      </c>
      <c r="B99" s="25">
        <v>300000</v>
      </c>
      <c r="C99" s="14" t="s">
        <v>89</v>
      </c>
      <c r="D99" s="28">
        <v>8.4209999999999993E-2</v>
      </c>
      <c r="E99" s="35">
        <v>0.21052599999999999</v>
      </c>
      <c r="F99" s="30">
        <v>0.15</v>
      </c>
    </row>
    <row r="100" spans="1:6" x14ac:dyDescent="0.25">
      <c r="A100" s="14" t="s">
        <v>99</v>
      </c>
      <c r="B100" s="25">
        <v>100000</v>
      </c>
      <c r="C100" s="14" t="s">
        <v>93</v>
      </c>
      <c r="D100" s="28">
        <v>8.4209999999999993E-2</v>
      </c>
      <c r="E100" s="35">
        <v>0.21052599999999999</v>
      </c>
      <c r="F100" s="30">
        <v>0.15</v>
      </c>
    </row>
    <row r="101" spans="1:6" x14ac:dyDescent="0.25">
      <c r="A101" s="14" t="s">
        <v>86</v>
      </c>
      <c r="B101" s="25">
        <v>250000</v>
      </c>
      <c r="C101" s="14" t="s">
        <v>90</v>
      </c>
      <c r="D101" s="28">
        <v>8.4209999999999993E-2</v>
      </c>
      <c r="E101" s="35">
        <v>0.21052599999999999</v>
      </c>
      <c r="F101" s="30">
        <v>0.15</v>
      </c>
    </row>
    <row r="102" spans="1:6" x14ac:dyDescent="0.25">
      <c r="A102" s="14" t="s">
        <v>91</v>
      </c>
      <c r="B102" s="25">
        <v>470000</v>
      </c>
      <c r="C102" s="14" t="s">
        <v>92</v>
      </c>
      <c r="D102" s="28">
        <v>8.4209999999999993E-2</v>
      </c>
      <c r="E102" s="35">
        <v>0.21052599999999999</v>
      </c>
      <c r="F102" s="30">
        <v>0.15</v>
      </c>
    </row>
  </sheetData>
  <printOptions horizontalCentered="1"/>
  <pageMargins left="0.5" right="0.5" top="0.75" bottom="0.75" header="0.5" footer="0.5"/>
  <pageSetup paperSize="9"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F5ACB-33C3-4751-84BE-24D993793BD6}">
  <sheetPr>
    <pageSetUpPr fitToPage="1"/>
  </sheetPr>
  <dimension ref="A1:G102"/>
  <sheetViews>
    <sheetView view="pageBreakPreview" zoomScaleNormal="70" zoomScaleSheetLayoutView="100" workbookViewId="0">
      <pane xSplit="1" ySplit="4" topLeftCell="C77" activePane="bottomRight" state="frozen"/>
      <selection activeCell="L43" sqref="L43"/>
      <selection pane="topRight" activeCell="L43" sqref="L43"/>
      <selection pane="bottomLeft" activeCell="L43" sqref="L43"/>
      <selection pane="bottomRight" activeCell="C94" sqref="C94"/>
    </sheetView>
  </sheetViews>
  <sheetFormatPr defaultRowHeight="15.75" x14ac:dyDescent="0.25"/>
  <cols>
    <col min="1" max="1" width="81" style="7" bestFit="1" customWidth="1"/>
    <col min="2" max="2" width="22" style="7" customWidth="1"/>
    <col min="3" max="3" width="37.28515625" style="7" customWidth="1"/>
    <col min="4" max="4" width="12.5703125" style="7" bestFit="1" customWidth="1"/>
    <col min="5" max="5" width="12.5703125" style="7" customWidth="1"/>
    <col min="6" max="6" width="11.85546875" style="7" bestFit="1" customWidth="1"/>
    <col min="7" max="7" width="13.28515625" style="7" bestFit="1" customWidth="1"/>
    <col min="8" max="226" width="9.140625" style="7"/>
    <col min="227" max="227" width="56.42578125" style="7" bestFit="1" customWidth="1"/>
    <col min="228" max="228" width="17.7109375" style="7" bestFit="1" customWidth="1"/>
    <col min="229" max="229" width="20.140625" style="7" bestFit="1" customWidth="1"/>
    <col min="230" max="230" width="19.85546875" style="7" bestFit="1" customWidth="1"/>
    <col min="231" max="231" width="19.28515625" style="7" bestFit="1" customWidth="1"/>
    <col min="232" max="232" width="20.85546875" style="7" bestFit="1" customWidth="1"/>
    <col min="233" max="234" width="13.42578125" style="7" customWidth="1"/>
    <col min="235" max="235" width="40.7109375" style="7" bestFit="1" customWidth="1"/>
    <col min="236" max="482" width="9.140625" style="7"/>
    <col min="483" max="483" width="56.42578125" style="7" bestFit="1" customWidth="1"/>
    <col min="484" max="484" width="17.7109375" style="7" bestFit="1" customWidth="1"/>
    <col min="485" max="485" width="20.140625" style="7" bestFit="1" customWidth="1"/>
    <col min="486" max="486" width="19.85546875" style="7" bestFit="1" customWidth="1"/>
    <col min="487" max="487" width="19.28515625" style="7" bestFit="1" customWidth="1"/>
    <col min="488" max="488" width="20.85546875" style="7" bestFit="1" customWidth="1"/>
    <col min="489" max="490" width="13.42578125" style="7" customWidth="1"/>
    <col min="491" max="491" width="40.7109375" style="7" bestFit="1" customWidth="1"/>
    <col min="492" max="738" width="9.140625" style="7"/>
    <col min="739" max="739" width="56.42578125" style="7" bestFit="1" customWidth="1"/>
    <col min="740" max="740" width="17.7109375" style="7" bestFit="1" customWidth="1"/>
    <col min="741" max="741" width="20.140625" style="7" bestFit="1" customWidth="1"/>
    <col min="742" max="742" width="19.85546875" style="7" bestFit="1" customWidth="1"/>
    <col min="743" max="743" width="19.28515625" style="7" bestFit="1" customWidth="1"/>
    <col min="744" max="744" width="20.85546875" style="7" bestFit="1" customWidth="1"/>
    <col min="745" max="746" width="13.42578125" style="7" customWidth="1"/>
    <col min="747" max="747" width="40.7109375" style="7" bestFit="1" customWidth="1"/>
    <col min="748" max="994" width="9.140625" style="7"/>
    <col min="995" max="995" width="56.42578125" style="7" bestFit="1" customWidth="1"/>
    <col min="996" max="996" width="17.7109375" style="7" bestFit="1" customWidth="1"/>
    <col min="997" max="997" width="20.140625" style="7" bestFit="1" customWidth="1"/>
    <col min="998" max="998" width="19.85546875" style="7" bestFit="1" customWidth="1"/>
    <col min="999" max="999" width="19.28515625" style="7" bestFit="1" customWidth="1"/>
    <col min="1000" max="1000" width="20.85546875" style="7" bestFit="1" customWidth="1"/>
    <col min="1001" max="1002" width="13.42578125" style="7" customWidth="1"/>
    <col min="1003" max="1003" width="40.7109375" style="7" bestFit="1" customWidth="1"/>
    <col min="1004" max="1250" width="9.140625" style="7"/>
    <col min="1251" max="1251" width="56.42578125" style="7" bestFit="1" customWidth="1"/>
    <col min="1252" max="1252" width="17.7109375" style="7" bestFit="1" customWidth="1"/>
    <col min="1253" max="1253" width="20.140625" style="7" bestFit="1" customWidth="1"/>
    <col min="1254" max="1254" width="19.85546875" style="7" bestFit="1" customWidth="1"/>
    <col min="1255" max="1255" width="19.28515625" style="7" bestFit="1" customWidth="1"/>
    <col min="1256" max="1256" width="20.85546875" style="7" bestFit="1" customWidth="1"/>
    <col min="1257" max="1258" width="13.42578125" style="7" customWidth="1"/>
    <col min="1259" max="1259" width="40.7109375" style="7" bestFit="1" customWidth="1"/>
    <col min="1260" max="1506" width="9.140625" style="7"/>
    <col min="1507" max="1507" width="56.42578125" style="7" bestFit="1" customWidth="1"/>
    <col min="1508" max="1508" width="17.7109375" style="7" bestFit="1" customWidth="1"/>
    <col min="1509" max="1509" width="20.140625" style="7" bestFit="1" customWidth="1"/>
    <col min="1510" max="1510" width="19.85546875" style="7" bestFit="1" customWidth="1"/>
    <col min="1511" max="1511" width="19.28515625" style="7" bestFit="1" customWidth="1"/>
    <col min="1512" max="1512" width="20.85546875" style="7" bestFit="1" customWidth="1"/>
    <col min="1513" max="1514" width="13.42578125" style="7" customWidth="1"/>
    <col min="1515" max="1515" width="40.7109375" style="7" bestFit="1" customWidth="1"/>
    <col min="1516" max="1762" width="9.140625" style="7"/>
    <col min="1763" max="1763" width="56.42578125" style="7" bestFit="1" customWidth="1"/>
    <col min="1764" max="1764" width="17.7109375" style="7" bestFit="1" customWidth="1"/>
    <col min="1765" max="1765" width="20.140625" style="7" bestFit="1" customWidth="1"/>
    <col min="1766" max="1766" width="19.85546875" style="7" bestFit="1" customWidth="1"/>
    <col min="1767" max="1767" width="19.28515625" style="7" bestFit="1" customWidth="1"/>
    <col min="1768" max="1768" width="20.85546875" style="7" bestFit="1" customWidth="1"/>
    <col min="1769" max="1770" width="13.42578125" style="7" customWidth="1"/>
    <col min="1771" max="1771" width="40.7109375" style="7" bestFit="1" customWidth="1"/>
    <col min="1772" max="2018" width="9.140625" style="7"/>
    <col min="2019" max="2019" width="56.42578125" style="7" bestFit="1" customWidth="1"/>
    <col min="2020" max="2020" width="17.7109375" style="7" bestFit="1" customWidth="1"/>
    <col min="2021" max="2021" width="20.140625" style="7" bestFit="1" customWidth="1"/>
    <col min="2022" max="2022" width="19.85546875" style="7" bestFit="1" customWidth="1"/>
    <col min="2023" max="2023" width="19.28515625" style="7" bestFit="1" customWidth="1"/>
    <col min="2024" max="2024" width="20.85546875" style="7" bestFit="1" customWidth="1"/>
    <col min="2025" max="2026" width="13.42578125" style="7" customWidth="1"/>
    <col min="2027" max="2027" width="40.7109375" style="7" bestFit="1" customWidth="1"/>
    <col min="2028" max="2274" width="9.140625" style="7"/>
    <col min="2275" max="2275" width="56.42578125" style="7" bestFit="1" customWidth="1"/>
    <col min="2276" max="2276" width="17.7109375" style="7" bestFit="1" customWidth="1"/>
    <col min="2277" max="2277" width="20.140625" style="7" bestFit="1" customWidth="1"/>
    <col min="2278" max="2278" width="19.85546875" style="7" bestFit="1" customWidth="1"/>
    <col min="2279" max="2279" width="19.28515625" style="7" bestFit="1" customWidth="1"/>
    <col min="2280" max="2280" width="20.85546875" style="7" bestFit="1" customWidth="1"/>
    <col min="2281" max="2282" width="13.42578125" style="7" customWidth="1"/>
    <col min="2283" max="2283" width="40.7109375" style="7" bestFit="1" customWidth="1"/>
    <col min="2284" max="2530" width="9.140625" style="7"/>
    <col min="2531" max="2531" width="56.42578125" style="7" bestFit="1" customWidth="1"/>
    <col min="2532" max="2532" width="17.7109375" style="7" bestFit="1" customWidth="1"/>
    <col min="2533" max="2533" width="20.140625" style="7" bestFit="1" customWidth="1"/>
    <col min="2534" max="2534" width="19.85546875" style="7" bestFit="1" customWidth="1"/>
    <col min="2535" max="2535" width="19.28515625" style="7" bestFit="1" customWidth="1"/>
    <col min="2536" max="2536" width="20.85546875" style="7" bestFit="1" customWidth="1"/>
    <col min="2537" max="2538" width="13.42578125" style="7" customWidth="1"/>
    <col min="2539" max="2539" width="40.7109375" style="7" bestFit="1" customWidth="1"/>
    <col min="2540" max="2786" width="9.140625" style="7"/>
    <col min="2787" max="2787" width="56.42578125" style="7" bestFit="1" customWidth="1"/>
    <col min="2788" max="2788" width="17.7109375" style="7" bestFit="1" customWidth="1"/>
    <col min="2789" max="2789" width="20.140625" style="7" bestFit="1" customWidth="1"/>
    <col min="2790" max="2790" width="19.85546875" style="7" bestFit="1" customWidth="1"/>
    <col min="2791" max="2791" width="19.28515625" style="7" bestFit="1" customWidth="1"/>
    <col min="2792" max="2792" width="20.85546875" style="7" bestFit="1" customWidth="1"/>
    <col min="2793" max="2794" width="13.42578125" style="7" customWidth="1"/>
    <col min="2795" max="2795" width="40.7109375" style="7" bestFit="1" customWidth="1"/>
    <col min="2796" max="3042" width="9.140625" style="7"/>
    <col min="3043" max="3043" width="56.42578125" style="7" bestFit="1" customWidth="1"/>
    <col min="3044" max="3044" width="17.7109375" style="7" bestFit="1" customWidth="1"/>
    <col min="3045" max="3045" width="20.140625" style="7" bestFit="1" customWidth="1"/>
    <col min="3046" max="3046" width="19.85546875" style="7" bestFit="1" customWidth="1"/>
    <col min="3047" max="3047" width="19.28515625" style="7" bestFit="1" customWidth="1"/>
    <col min="3048" max="3048" width="20.85546875" style="7" bestFit="1" customWidth="1"/>
    <col min="3049" max="3050" width="13.42578125" style="7" customWidth="1"/>
    <col min="3051" max="3051" width="40.7109375" style="7" bestFit="1" customWidth="1"/>
    <col min="3052" max="3298" width="9.140625" style="7"/>
    <col min="3299" max="3299" width="56.42578125" style="7" bestFit="1" customWidth="1"/>
    <col min="3300" max="3300" width="17.7109375" style="7" bestFit="1" customWidth="1"/>
    <col min="3301" max="3301" width="20.140625" style="7" bestFit="1" customWidth="1"/>
    <col min="3302" max="3302" width="19.85546875" style="7" bestFit="1" customWidth="1"/>
    <col min="3303" max="3303" width="19.28515625" style="7" bestFit="1" customWidth="1"/>
    <col min="3304" max="3304" width="20.85546875" style="7" bestFit="1" customWidth="1"/>
    <col min="3305" max="3306" width="13.42578125" style="7" customWidth="1"/>
    <col min="3307" max="3307" width="40.7109375" style="7" bestFit="1" customWidth="1"/>
    <col min="3308" max="3554" width="9.140625" style="7"/>
    <col min="3555" max="3555" width="56.42578125" style="7" bestFit="1" customWidth="1"/>
    <col min="3556" max="3556" width="17.7109375" style="7" bestFit="1" customWidth="1"/>
    <col min="3557" max="3557" width="20.140625" style="7" bestFit="1" customWidth="1"/>
    <col min="3558" max="3558" width="19.85546875" style="7" bestFit="1" customWidth="1"/>
    <col min="3559" max="3559" width="19.28515625" style="7" bestFit="1" customWidth="1"/>
    <col min="3560" max="3560" width="20.85546875" style="7" bestFit="1" customWidth="1"/>
    <col min="3561" max="3562" width="13.42578125" style="7" customWidth="1"/>
    <col min="3563" max="3563" width="40.7109375" style="7" bestFit="1" customWidth="1"/>
    <col min="3564" max="3810" width="9.140625" style="7"/>
    <col min="3811" max="3811" width="56.42578125" style="7" bestFit="1" customWidth="1"/>
    <col min="3812" max="3812" width="17.7109375" style="7" bestFit="1" customWidth="1"/>
    <col min="3813" max="3813" width="20.140625" style="7" bestFit="1" customWidth="1"/>
    <col min="3814" max="3814" width="19.85546875" style="7" bestFit="1" customWidth="1"/>
    <col min="3815" max="3815" width="19.28515625" style="7" bestFit="1" customWidth="1"/>
    <col min="3816" max="3816" width="20.85546875" style="7" bestFit="1" customWidth="1"/>
    <col min="3817" max="3818" width="13.42578125" style="7" customWidth="1"/>
    <col min="3819" max="3819" width="40.7109375" style="7" bestFit="1" customWidth="1"/>
    <col min="3820" max="4066" width="9.140625" style="7"/>
    <col min="4067" max="4067" width="56.42578125" style="7" bestFit="1" customWidth="1"/>
    <col min="4068" max="4068" width="17.7109375" style="7" bestFit="1" customWidth="1"/>
    <col min="4069" max="4069" width="20.140625" style="7" bestFit="1" customWidth="1"/>
    <col min="4070" max="4070" width="19.85546875" style="7" bestFit="1" customWidth="1"/>
    <col min="4071" max="4071" width="19.28515625" style="7" bestFit="1" customWidth="1"/>
    <col min="4072" max="4072" width="20.85546875" style="7" bestFit="1" customWidth="1"/>
    <col min="4073" max="4074" width="13.42578125" style="7" customWidth="1"/>
    <col min="4075" max="4075" width="40.7109375" style="7" bestFit="1" customWidth="1"/>
    <col min="4076" max="4322" width="9.140625" style="7"/>
    <col min="4323" max="4323" width="56.42578125" style="7" bestFit="1" customWidth="1"/>
    <col min="4324" max="4324" width="17.7109375" style="7" bestFit="1" customWidth="1"/>
    <col min="4325" max="4325" width="20.140625" style="7" bestFit="1" customWidth="1"/>
    <col min="4326" max="4326" width="19.85546875" style="7" bestFit="1" customWidth="1"/>
    <col min="4327" max="4327" width="19.28515625" style="7" bestFit="1" customWidth="1"/>
    <col min="4328" max="4328" width="20.85546875" style="7" bestFit="1" customWidth="1"/>
    <col min="4329" max="4330" width="13.42578125" style="7" customWidth="1"/>
    <col min="4331" max="4331" width="40.7109375" style="7" bestFit="1" customWidth="1"/>
    <col min="4332" max="4578" width="9.140625" style="7"/>
    <col min="4579" max="4579" width="56.42578125" style="7" bestFit="1" customWidth="1"/>
    <col min="4580" max="4580" width="17.7109375" style="7" bestFit="1" customWidth="1"/>
    <col min="4581" max="4581" width="20.140625" style="7" bestFit="1" customWidth="1"/>
    <col min="4582" max="4582" width="19.85546875" style="7" bestFit="1" customWidth="1"/>
    <col min="4583" max="4583" width="19.28515625" style="7" bestFit="1" customWidth="1"/>
    <col min="4584" max="4584" width="20.85546875" style="7" bestFit="1" customWidth="1"/>
    <col min="4585" max="4586" width="13.42578125" style="7" customWidth="1"/>
    <col min="4587" max="4587" width="40.7109375" style="7" bestFit="1" customWidth="1"/>
    <col min="4588" max="4834" width="9.140625" style="7"/>
    <col min="4835" max="4835" width="56.42578125" style="7" bestFit="1" customWidth="1"/>
    <col min="4836" max="4836" width="17.7109375" style="7" bestFit="1" customWidth="1"/>
    <col min="4837" max="4837" width="20.140625" style="7" bestFit="1" customWidth="1"/>
    <col min="4838" max="4838" width="19.85546875" style="7" bestFit="1" customWidth="1"/>
    <col min="4839" max="4839" width="19.28515625" style="7" bestFit="1" customWidth="1"/>
    <col min="4840" max="4840" width="20.85546875" style="7" bestFit="1" customWidth="1"/>
    <col min="4841" max="4842" width="13.42578125" style="7" customWidth="1"/>
    <col min="4843" max="4843" width="40.7109375" style="7" bestFit="1" customWidth="1"/>
    <col min="4844" max="5090" width="9.140625" style="7"/>
    <col min="5091" max="5091" width="56.42578125" style="7" bestFit="1" customWidth="1"/>
    <col min="5092" max="5092" width="17.7109375" style="7" bestFit="1" customWidth="1"/>
    <col min="5093" max="5093" width="20.140625" style="7" bestFit="1" customWidth="1"/>
    <col min="5094" max="5094" width="19.85546875" style="7" bestFit="1" customWidth="1"/>
    <col min="5095" max="5095" width="19.28515625" style="7" bestFit="1" customWidth="1"/>
    <col min="5096" max="5096" width="20.85546875" style="7" bestFit="1" customWidth="1"/>
    <col min="5097" max="5098" width="13.42578125" style="7" customWidth="1"/>
    <col min="5099" max="5099" width="40.7109375" style="7" bestFit="1" customWidth="1"/>
    <col min="5100" max="5346" width="9.140625" style="7"/>
    <col min="5347" max="5347" width="56.42578125" style="7" bestFit="1" customWidth="1"/>
    <col min="5348" max="5348" width="17.7109375" style="7" bestFit="1" customWidth="1"/>
    <col min="5349" max="5349" width="20.140625" style="7" bestFit="1" customWidth="1"/>
    <col min="5350" max="5350" width="19.85546875" style="7" bestFit="1" customWidth="1"/>
    <col min="5351" max="5351" width="19.28515625" style="7" bestFit="1" customWidth="1"/>
    <col min="5352" max="5352" width="20.85546875" style="7" bestFit="1" customWidth="1"/>
    <col min="5353" max="5354" width="13.42578125" style="7" customWidth="1"/>
    <col min="5355" max="5355" width="40.7109375" style="7" bestFit="1" customWidth="1"/>
    <col min="5356" max="5602" width="9.140625" style="7"/>
    <col min="5603" max="5603" width="56.42578125" style="7" bestFit="1" customWidth="1"/>
    <col min="5604" max="5604" width="17.7109375" style="7" bestFit="1" customWidth="1"/>
    <col min="5605" max="5605" width="20.140625" style="7" bestFit="1" customWidth="1"/>
    <col min="5606" max="5606" width="19.85546875" style="7" bestFit="1" customWidth="1"/>
    <col min="5607" max="5607" width="19.28515625" style="7" bestFit="1" customWidth="1"/>
    <col min="5608" max="5608" width="20.85546875" style="7" bestFit="1" customWidth="1"/>
    <col min="5609" max="5610" width="13.42578125" style="7" customWidth="1"/>
    <col min="5611" max="5611" width="40.7109375" style="7" bestFit="1" customWidth="1"/>
    <col min="5612" max="5858" width="9.140625" style="7"/>
    <col min="5859" max="5859" width="56.42578125" style="7" bestFit="1" customWidth="1"/>
    <col min="5860" max="5860" width="17.7109375" style="7" bestFit="1" customWidth="1"/>
    <col min="5861" max="5861" width="20.140625" style="7" bestFit="1" customWidth="1"/>
    <col min="5862" max="5862" width="19.85546875" style="7" bestFit="1" customWidth="1"/>
    <col min="5863" max="5863" width="19.28515625" style="7" bestFit="1" customWidth="1"/>
    <col min="5864" max="5864" width="20.85546875" style="7" bestFit="1" customWidth="1"/>
    <col min="5865" max="5866" width="13.42578125" style="7" customWidth="1"/>
    <col min="5867" max="5867" width="40.7109375" style="7" bestFit="1" customWidth="1"/>
    <col min="5868" max="6114" width="9.140625" style="7"/>
    <col min="6115" max="6115" width="56.42578125" style="7" bestFit="1" customWidth="1"/>
    <col min="6116" max="6116" width="17.7109375" style="7" bestFit="1" customWidth="1"/>
    <col min="6117" max="6117" width="20.140625" style="7" bestFit="1" customWidth="1"/>
    <col min="6118" max="6118" width="19.85546875" style="7" bestFit="1" customWidth="1"/>
    <col min="6119" max="6119" width="19.28515625" style="7" bestFit="1" customWidth="1"/>
    <col min="6120" max="6120" width="20.85546875" style="7" bestFit="1" customWidth="1"/>
    <col min="6121" max="6122" width="13.42578125" style="7" customWidth="1"/>
    <col min="6123" max="6123" width="40.7109375" style="7" bestFit="1" customWidth="1"/>
    <col min="6124" max="6370" width="9.140625" style="7"/>
    <col min="6371" max="6371" width="56.42578125" style="7" bestFit="1" customWidth="1"/>
    <col min="6372" max="6372" width="17.7109375" style="7" bestFit="1" customWidth="1"/>
    <col min="6373" max="6373" width="20.140625" style="7" bestFit="1" customWidth="1"/>
    <col min="6374" max="6374" width="19.85546875" style="7" bestFit="1" customWidth="1"/>
    <col min="6375" max="6375" width="19.28515625" style="7" bestFit="1" customWidth="1"/>
    <col min="6376" max="6376" width="20.85546875" style="7" bestFit="1" customWidth="1"/>
    <col min="6377" max="6378" width="13.42578125" style="7" customWidth="1"/>
    <col min="6379" max="6379" width="40.7109375" style="7" bestFit="1" customWidth="1"/>
    <col min="6380" max="6626" width="9.140625" style="7"/>
    <col min="6627" max="6627" width="56.42578125" style="7" bestFit="1" customWidth="1"/>
    <col min="6628" max="6628" width="17.7109375" style="7" bestFit="1" customWidth="1"/>
    <col min="6629" max="6629" width="20.140625" style="7" bestFit="1" customWidth="1"/>
    <col min="6630" max="6630" width="19.85546875" style="7" bestFit="1" customWidth="1"/>
    <col min="6631" max="6631" width="19.28515625" style="7" bestFit="1" customWidth="1"/>
    <col min="6632" max="6632" width="20.85546875" style="7" bestFit="1" customWidth="1"/>
    <col min="6633" max="6634" width="13.42578125" style="7" customWidth="1"/>
    <col min="6635" max="6635" width="40.7109375" style="7" bestFit="1" customWidth="1"/>
    <col min="6636" max="6882" width="9.140625" style="7"/>
    <col min="6883" max="6883" width="56.42578125" style="7" bestFit="1" customWidth="1"/>
    <col min="6884" max="6884" width="17.7109375" style="7" bestFit="1" customWidth="1"/>
    <col min="6885" max="6885" width="20.140625" style="7" bestFit="1" customWidth="1"/>
    <col min="6886" max="6886" width="19.85546875" style="7" bestFit="1" customWidth="1"/>
    <col min="6887" max="6887" width="19.28515625" style="7" bestFit="1" customWidth="1"/>
    <col min="6888" max="6888" width="20.85546875" style="7" bestFit="1" customWidth="1"/>
    <col min="6889" max="6890" width="13.42578125" style="7" customWidth="1"/>
    <col min="6891" max="6891" width="40.7109375" style="7" bestFit="1" customWidth="1"/>
    <col min="6892" max="7138" width="9.140625" style="7"/>
    <col min="7139" max="7139" width="56.42578125" style="7" bestFit="1" customWidth="1"/>
    <col min="7140" max="7140" width="17.7109375" style="7" bestFit="1" customWidth="1"/>
    <col min="7141" max="7141" width="20.140625" style="7" bestFit="1" customWidth="1"/>
    <col min="7142" max="7142" width="19.85546875" style="7" bestFit="1" customWidth="1"/>
    <col min="7143" max="7143" width="19.28515625" style="7" bestFit="1" customWidth="1"/>
    <col min="7144" max="7144" width="20.85546875" style="7" bestFit="1" customWidth="1"/>
    <col min="7145" max="7146" width="13.42578125" style="7" customWidth="1"/>
    <col min="7147" max="7147" width="40.7109375" style="7" bestFit="1" customWidth="1"/>
    <col min="7148" max="7394" width="9.140625" style="7"/>
    <col min="7395" max="7395" width="56.42578125" style="7" bestFit="1" customWidth="1"/>
    <col min="7396" max="7396" width="17.7109375" style="7" bestFit="1" customWidth="1"/>
    <col min="7397" max="7397" width="20.140625" style="7" bestFit="1" customWidth="1"/>
    <col min="7398" max="7398" width="19.85546875" style="7" bestFit="1" customWidth="1"/>
    <col min="7399" max="7399" width="19.28515625" style="7" bestFit="1" customWidth="1"/>
    <col min="7400" max="7400" width="20.85546875" style="7" bestFit="1" customWidth="1"/>
    <col min="7401" max="7402" width="13.42578125" style="7" customWidth="1"/>
    <col min="7403" max="7403" width="40.7109375" style="7" bestFit="1" customWidth="1"/>
    <col min="7404" max="7650" width="9.140625" style="7"/>
    <col min="7651" max="7651" width="56.42578125" style="7" bestFit="1" customWidth="1"/>
    <col min="7652" max="7652" width="17.7109375" style="7" bestFit="1" customWidth="1"/>
    <col min="7653" max="7653" width="20.140625" style="7" bestFit="1" customWidth="1"/>
    <col min="7654" max="7654" width="19.85546875" style="7" bestFit="1" customWidth="1"/>
    <col min="7655" max="7655" width="19.28515625" style="7" bestFit="1" customWidth="1"/>
    <col min="7656" max="7656" width="20.85546875" style="7" bestFit="1" customWidth="1"/>
    <col min="7657" max="7658" width="13.42578125" style="7" customWidth="1"/>
    <col min="7659" max="7659" width="40.7109375" style="7" bestFit="1" customWidth="1"/>
    <col min="7660" max="7906" width="9.140625" style="7"/>
    <col min="7907" max="7907" width="56.42578125" style="7" bestFit="1" customWidth="1"/>
    <col min="7908" max="7908" width="17.7109375" style="7" bestFit="1" customWidth="1"/>
    <col min="7909" max="7909" width="20.140625" style="7" bestFit="1" customWidth="1"/>
    <col min="7910" max="7910" width="19.85546875" style="7" bestFit="1" customWidth="1"/>
    <col min="7911" max="7911" width="19.28515625" style="7" bestFit="1" customWidth="1"/>
    <col min="7912" max="7912" width="20.85546875" style="7" bestFit="1" customWidth="1"/>
    <col min="7913" max="7914" width="13.42578125" style="7" customWidth="1"/>
    <col min="7915" max="7915" width="40.7109375" style="7" bestFit="1" customWidth="1"/>
    <col min="7916" max="8162" width="9.140625" style="7"/>
    <col min="8163" max="8163" width="56.42578125" style="7" bestFit="1" customWidth="1"/>
    <col min="8164" max="8164" width="17.7109375" style="7" bestFit="1" customWidth="1"/>
    <col min="8165" max="8165" width="20.140625" style="7" bestFit="1" customWidth="1"/>
    <col min="8166" max="8166" width="19.85546875" style="7" bestFit="1" customWidth="1"/>
    <col min="8167" max="8167" width="19.28515625" style="7" bestFit="1" customWidth="1"/>
    <col min="8168" max="8168" width="20.85546875" style="7" bestFit="1" customWidth="1"/>
    <col min="8169" max="8170" width="13.42578125" style="7" customWidth="1"/>
    <col min="8171" max="8171" width="40.7109375" style="7" bestFit="1" customWidth="1"/>
    <col min="8172" max="8418" width="9.140625" style="7"/>
    <col min="8419" max="8419" width="56.42578125" style="7" bestFit="1" customWidth="1"/>
    <col min="8420" max="8420" width="17.7109375" style="7" bestFit="1" customWidth="1"/>
    <col min="8421" max="8421" width="20.140625" style="7" bestFit="1" customWidth="1"/>
    <col min="8422" max="8422" width="19.85546875" style="7" bestFit="1" customWidth="1"/>
    <col min="8423" max="8423" width="19.28515625" style="7" bestFit="1" customWidth="1"/>
    <col min="8424" max="8424" width="20.85546875" style="7" bestFit="1" customWidth="1"/>
    <col min="8425" max="8426" width="13.42578125" style="7" customWidth="1"/>
    <col min="8427" max="8427" width="40.7109375" style="7" bestFit="1" customWidth="1"/>
    <col min="8428" max="8674" width="9.140625" style="7"/>
    <col min="8675" max="8675" width="56.42578125" style="7" bestFit="1" customWidth="1"/>
    <col min="8676" max="8676" width="17.7109375" style="7" bestFit="1" customWidth="1"/>
    <col min="8677" max="8677" width="20.140625" style="7" bestFit="1" customWidth="1"/>
    <col min="8678" max="8678" width="19.85546875" style="7" bestFit="1" customWidth="1"/>
    <col min="8679" max="8679" width="19.28515625" style="7" bestFit="1" customWidth="1"/>
    <col min="8680" max="8680" width="20.85546875" style="7" bestFit="1" customWidth="1"/>
    <col min="8681" max="8682" width="13.42578125" style="7" customWidth="1"/>
    <col min="8683" max="8683" width="40.7109375" style="7" bestFit="1" customWidth="1"/>
    <col min="8684" max="8930" width="9.140625" style="7"/>
    <col min="8931" max="8931" width="56.42578125" style="7" bestFit="1" customWidth="1"/>
    <col min="8932" max="8932" width="17.7109375" style="7" bestFit="1" customWidth="1"/>
    <col min="8933" max="8933" width="20.140625" style="7" bestFit="1" customWidth="1"/>
    <col min="8934" max="8934" width="19.85546875" style="7" bestFit="1" customWidth="1"/>
    <col min="8935" max="8935" width="19.28515625" style="7" bestFit="1" customWidth="1"/>
    <col min="8936" max="8936" width="20.85546875" style="7" bestFit="1" customWidth="1"/>
    <col min="8937" max="8938" width="13.42578125" style="7" customWidth="1"/>
    <col min="8939" max="8939" width="40.7109375" style="7" bestFit="1" customWidth="1"/>
    <col min="8940" max="9186" width="9.140625" style="7"/>
    <col min="9187" max="9187" width="56.42578125" style="7" bestFit="1" customWidth="1"/>
    <col min="9188" max="9188" width="17.7109375" style="7" bestFit="1" customWidth="1"/>
    <col min="9189" max="9189" width="20.140625" style="7" bestFit="1" customWidth="1"/>
    <col min="9190" max="9190" width="19.85546875" style="7" bestFit="1" customWidth="1"/>
    <col min="9191" max="9191" width="19.28515625" style="7" bestFit="1" customWidth="1"/>
    <col min="9192" max="9192" width="20.85546875" style="7" bestFit="1" customWidth="1"/>
    <col min="9193" max="9194" width="13.42578125" style="7" customWidth="1"/>
    <col min="9195" max="9195" width="40.7109375" style="7" bestFit="1" customWidth="1"/>
    <col min="9196" max="9442" width="9.140625" style="7"/>
    <col min="9443" max="9443" width="56.42578125" style="7" bestFit="1" customWidth="1"/>
    <col min="9444" max="9444" width="17.7109375" style="7" bestFit="1" customWidth="1"/>
    <col min="9445" max="9445" width="20.140625" style="7" bestFit="1" customWidth="1"/>
    <col min="9446" max="9446" width="19.85546875" style="7" bestFit="1" customWidth="1"/>
    <col min="9447" max="9447" width="19.28515625" style="7" bestFit="1" customWidth="1"/>
    <col min="9448" max="9448" width="20.85546875" style="7" bestFit="1" customWidth="1"/>
    <col min="9449" max="9450" width="13.42578125" style="7" customWidth="1"/>
    <col min="9451" max="9451" width="40.7109375" style="7" bestFit="1" customWidth="1"/>
    <col min="9452" max="9698" width="9.140625" style="7"/>
    <col min="9699" max="9699" width="56.42578125" style="7" bestFit="1" customWidth="1"/>
    <col min="9700" max="9700" width="17.7109375" style="7" bestFit="1" customWidth="1"/>
    <col min="9701" max="9701" width="20.140625" style="7" bestFit="1" customWidth="1"/>
    <col min="9702" max="9702" width="19.85546875" style="7" bestFit="1" customWidth="1"/>
    <col min="9703" max="9703" width="19.28515625" style="7" bestFit="1" customWidth="1"/>
    <col min="9704" max="9704" width="20.85546875" style="7" bestFit="1" customWidth="1"/>
    <col min="9705" max="9706" width="13.42578125" style="7" customWidth="1"/>
    <col min="9707" max="9707" width="40.7109375" style="7" bestFit="1" customWidth="1"/>
    <col min="9708" max="9954" width="9.140625" style="7"/>
    <col min="9955" max="9955" width="56.42578125" style="7" bestFit="1" customWidth="1"/>
    <col min="9956" max="9956" width="17.7109375" style="7" bestFit="1" customWidth="1"/>
    <col min="9957" max="9957" width="20.140625" style="7" bestFit="1" customWidth="1"/>
    <col min="9958" max="9958" width="19.85546875" style="7" bestFit="1" customWidth="1"/>
    <col min="9959" max="9959" width="19.28515625" style="7" bestFit="1" customWidth="1"/>
    <col min="9960" max="9960" width="20.85546875" style="7" bestFit="1" customWidth="1"/>
    <col min="9961" max="9962" width="13.42578125" style="7" customWidth="1"/>
    <col min="9963" max="9963" width="40.7109375" style="7" bestFit="1" customWidth="1"/>
    <col min="9964" max="10210" width="9.140625" style="7"/>
    <col min="10211" max="10211" width="56.42578125" style="7" bestFit="1" customWidth="1"/>
    <col min="10212" max="10212" width="17.7109375" style="7" bestFit="1" customWidth="1"/>
    <col min="10213" max="10213" width="20.140625" style="7" bestFit="1" customWidth="1"/>
    <col min="10214" max="10214" width="19.85546875" style="7" bestFit="1" customWidth="1"/>
    <col min="10215" max="10215" width="19.28515625" style="7" bestFit="1" customWidth="1"/>
    <col min="10216" max="10216" width="20.85546875" style="7" bestFit="1" customWidth="1"/>
    <col min="10217" max="10218" width="13.42578125" style="7" customWidth="1"/>
    <col min="10219" max="10219" width="40.7109375" style="7" bestFit="1" customWidth="1"/>
    <col min="10220" max="10466" width="9.140625" style="7"/>
    <col min="10467" max="10467" width="56.42578125" style="7" bestFit="1" customWidth="1"/>
    <col min="10468" max="10468" width="17.7109375" style="7" bestFit="1" customWidth="1"/>
    <col min="10469" max="10469" width="20.140625" style="7" bestFit="1" customWidth="1"/>
    <col min="10470" max="10470" width="19.85546875" style="7" bestFit="1" customWidth="1"/>
    <col min="10471" max="10471" width="19.28515625" style="7" bestFit="1" customWidth="1"/>
    <col min="10472" max="10472" width="20.85546875" style="7" bestFit="1" customWidth="1"/>
    <col min="10473" max="10474" width="13.42578125" style="7" customWidth="1"/>
    <col min="10475" max="10475" width="40.7109375" style="7" bestFit="1" customWidth="1"/>
    <col min="10476" max="10722" width="9.140625" style="7"/>
    <col min="10723" max="10723" width="56.42578125" style="7" bestFit="1" customWidth="1"/>
    <col min="10724" max="10724" width="17.7109375" style="7" bestFit="1" customWidth="1"/>
    <col min="10725" max="10725" width="20.140625" style="7" bestFit="1" customWidth="1"/>
    <col min="10726" max="10726" width="19.85546875" style="7" bestFit="1" customWidth="1"/>
    <col min="10727" max="10727" width="19.28515625" style="7" bestFit="1" customWidth="1"/>
    <col min="10728" max="10728" width="20.85546875" style="7" bestFit="1" customWidth="1"/>
    <col min="10729" max="10730" width="13.42578125" style="7" customWidth="1"/>
    <col min="10731" max="10731" width="40.7109375" style="7" bestFit="1" customWidth="1"/>
    <col min="10732" max="10978" width="9.140625" style="7"/>
    <col min="10979" max="10979" width="56.42578125" style="7" bestFit="1" customWidth="1"/>
    <col min="10980" max="10980" width="17.7109375" style="7" bestFit="1" customWidth="1"/>
    <col min="10981" max="10981" width="20.140625" style="7" bestFit="1" customWidth="1"/>
    <col min="10982" max="10982" width="19.85546875" style="7" bestFit="1" customWidth="1"/>
    <col min="10983" max="10983" width="19.28515625" style="7" bestFit="1" customWidth="1"/>
    <col min="10984" max="10984" width="20.85546875" style="7" bestFit="1" customWidth="1"/>
    <col min="10985" max="10986" width="13.42578125" style="7" customWidth="1"/>
    <col min="10987" max="10987" width="40.7109375" style="7" bestFit="1" customWidth="1"/>
    <col min="10988" max="11234" width="9.140625" style="7"/>
    <col min="11235" max="11235" width="56.42578125" style="7" bestFit="1" customWidth="1"/>
    <col min="11236" max="11236" width="17.7109375" style="7" bestFit="1" customWidth="1"/>
    <col min="11237" max="11237" width="20.140625" style="7" bestFit="1" customWidth="1"/>
    <col min="11238" max="11238" width="19.85546875" style="7" bestFit="1" customWidth="1"/>
    <col min="11239" max="11239" width="19.28515625" style="7" bestFit="1" customWidth="1"/>
    <col min="11240" max="11240" width="20.85546875" style="7" bestFit="1" customWidth="1"/>
    <col min="11241" max="11242" width="13.42578125" style="7" customWidth="1"/>
    <col min="11243" max="11243" width="40.7109375" style="7" bestFit="1" customWidth="1"/>
    <col min="11244" max="11490" width="9.140625" style="7"/>
    <col min="11491" max="11491" width="56.42578125" style="7" bestFit="1" customWidth="1"/>
    <col min="11492" max="11492" width="17.7109375" style="7" bestFit="1" customWidth="1"/>
    <col min="11493" max="11493" width="20.140625" style="7" bestFit="1" customWidth="1"/>
    <col min="11494" max="11494" width="19.85546875" style="7" bestFit="1" customWidth="1"/>
    <col min="11495" max="11495" width="19.28515625" style="7" bestFit="1" customWidth="1"/>
    <col min="11496" max="11496" width="20.85546875" style="7" bestFit="1" customWidth="1"/>
    <col min="11497" max="11498" width="13.42578125" style="7" customWidth="1"/>
    <col min="11499" max="11499" width="40.7109375" style="7" bestFit="1" customWidth="1"/>
    <col min="11500" max="11746" width="9.140625" style="7"/>
    <col min="11747" max="11747" width="56.42578125" style="7" bestFit="1" customWidth="1"/>
    <col min="11748" max="11748" width="17.7109375" style="7" bestFit="1" customWidth="1"/>
    <col min="11749" max="11749" width="20.140625" style="7" bestFit="1" customWidth="1"/>
    <col min="11750" max="11750" width="19.85546875" style="7" bestFit="1" customWidth="1"/>
    <col min="11751" max="11751" width="19.28515625" style="7" bestFit="1" customWidth="1"/>
    <col min="11752" max="11752" width="20.85546875" style="7" bestFit="1" customWidth="1"/>
    <col min="11753" max="11754" width="13.42578125" style="7" customWidth="1"/>
    <col min="11755" max="11755" width="40.7109375" style="7" bestFit="1" customWidth="1"/>
    <col min="11756" max="12002" width="9.140625" style="7"/>
    <col min="12003" max="12003" width="56.42578125" style="7" bestFit="1" customWidth="1"/>
    <col min="12004" max="12004" width="17.7109375" style="7" bestFit="1" customWidth="1"/>
    <col min="12005" max="12005" width="20.140625" style="7" bestFit="1" customWidth="1"/>
    <col min="12006" max="12006" width="19.85546875" style="7" bestFit="1" customWidth="1"/>
    <col min="12007" max="12007" width="19.28515625" style="7" bestFit="1" customWidth="1"/>
    <col min="12008" max="12008" width="20.85546875" style="7" bestFit="1" customWidth="1"/>
    <col min="12009" max="12010" width="13.42578125" style="7" customWidth="1"/>
    <col min="12011" max="12011" width="40.7109375" style="7" bestFit="1" customWidth="1"/>
    <col min="12012" max="12258" width="9.140625" style="7"/>
    <col min="12259" max="12259" width="56.42578125" style="7" bestFit="1" customWidth="1"/>
    <col min="12260" max="12260" width="17.7109375" style="7" bestFit="1" customWidth="1"/>
    <col min="12261" max="12261" width="20.140625" style="7" bestFit="1" customWidth="1"/>
    <col min="12262" max="12262" width="19.85546875" style="7" bestFit="1" customWidth="1"/>
    <col min="12263" max="12263" width="19.28515625" style="7" bestFit="1" customWidth="1"/>
    <col min="12264" max="12264" width="20.85546875" style="7" bestFit="1" customWidth="1"/>
    <col min="12265" max="12266" width="13.42578125" style="7" customWidth="1"/>
    <col min="12267" max="12267" width="40.7109375" style="7" bestFit="1" customWidth="1"/>
    <col min="12268" max="12514" width="9.140625" style="7"/>
    <col min="12515" max="12515" width="56.42578125" style="7" bestFit="1" customWidth="1"/>
    <col min="12516" max="12516" width="17.7109375" style="7" bestFit="1" customWidth="1"/>
    <col min="12517" max="12517" width="20.140625" style="7" bestFit="1" customWidth="1"/>
    <col min="12518" max="12518" width="19.85546875" style="7" bestFit="1" customWidth="1"/>
    <col min="12519" max="12519" width="19.28515625" style="7" bestFit="1" customWidth="1"/>
    <col min="12520" max="12520" width="20.85546875" style="7" bestFit="1" customWidth="1"/>
    <col min="12521" max="12522" width="13.42578125" style="7" customWidth="1"/>
    <col min="12523" max="12523" width="40.7109375" style="7" bestFit="1" customWidth="1"/>
    <col min="12524" max="12770" width="9.140625" style="7"/>
    <col min="12771" max="12771" width="56.42578125" style="7" bestFit="1" customWidth="1"/>
    <col min="12772" max="12772" width="17.7109375" style="7" bestFit="1" customWidth="1"/>
    <col min="12773" max="12773" width="20.140625" style="7" bestFit="1" customWidth="1"/>
    <col min="12774" max="12774" width="19.85546875" style="7" bestFit="1" customWidth="1"/>
    <col min="12775" max="12775" width="19.28515625" style="7" bestFit="1" customWidth="1"/>
    <col min="12776" max="12776" width="20.85546875" style="7" bestFit="1" customWidth="1"/>
    <col min="12777" max="12778" width="13.42578125" style="7" customWidth="1"/>
    <col min="12779" max="12779" width="40.7109375" style="7" bestFit="1" customWidth="1"/>
    <col min="12780" max="13026" width="9.140625" style="7"/>
    <col min="13027" max="13027" width="56.42578125" style="7" bestFit="1" customWidth="1"/>
    <col min="13028" max="13028" width="17.7109375" style="7" bestFit="1" customWidth="1"/>
    <col min="13029" max="13029" width="20.140625" style="7" bestFit="1" customWidth="1"/>
    <col min="13030" max="13030" width="19.85546875" style="7" bestFit="1" customWidth="1"/>
    <col min="13031" max="13031" width="19.28515625" style="7" bestFit="1" customWidth="1"/>
    <col min="13032" max="13032" width="20.85546875" style="7" bestFit="1" customWidth="1"/>
    <col min="13033" max="13034" width="13.42578125" style="7" customWidth="1"/>
    <col min="13035" max="13035" width="40.7109375" style="7" bestFit="1" customWidth="1"/>
    <col min="13036" max="13282" width="9.140625" style="7"/>
    <col min="13283" max="13283" width="56.42578125" style="7" bestFit="1" customWidth="1"/>
    <col min="13284" max="13284" width="17.7109375" style="7" bestFit="1" customWidth="1"/>
    <col min="13285" max="13285" width="20.140625" style="7" bestFit="1" customWidth="1"/>
    <col min="13286" max="13286" width="19.85546875" style="7" bestFit="1" customWidth="1"/>
    <col min="13287" max="13287" width="19.28515625" style="7" bestFit="1" customWidth="1"/>
    <col min="13288" max="13288" width="20.85546875" style="7" bestFit="1" customWidth="1"/>
    <col min="13289" max="13290" width="13.42578125" style="7" customWidth="1"/>
    <col min="13291" max="13291" width="40.7109375" style="7" bestFit="1" customWidth="1"/>
    <col min="13292" max="13538" width="9.140625" style="7"/>
    <col min="13539" max="13539" width="56.42578125" style="7" bestFit="1" customWidth="1"/>
    <col min="13540" max="13540" width="17.7109375" style="7" bestFit="1" customWidth="1"/>
    <col min="13541" max="13541" width="20.140625" style="7" bestFit="1" customWidth="1"/>
    <col min="13542" max="13542" width="19.85546875" style="7" bestFit="1" customWidth="1"/>
    <col min="13543" max="13543" width="19.28515625" style="7" bestFit="1" customWidth="1"/>
    <col min="13544" max="13544" width="20.85546875" style="7" bestFit="1" customWidth="1"/>
    <col min="13545" max="13546" width="13.42578125" style="7" customWidth="1"/>
    <col min="13547" max="13547" width="40.7109375" style="7" bestFit="1" customWidth="1"/>
    <col min="13548" max="13794" width="9.140625" style="7"/>
    <col min="13795" max="13795" width="56.42578125" style="7" bestFit="1" customWidth="1"/>
    <col min="13796" max="13796" width="17.7109375" style="7" bestFit="1" customWidth="1"/>
    <col min="13797" max="13797" width="20.140625" style="7" bestFit="1" customWidth="1"/>
    <col min="13798" max="13798" width="19.85546875" style="7" bestFit="1" customWidth="1"/>
    <col min="13799" max="13799" width="19.28515625" style="7" bestFit="1" customWidth="1"/>
    <col min="13800" max="13800" width="20.85546875" style="7" bestFit="1" customWidth="1"/>
    <col min="13801" max="13802" width="13.42578125" style="7" customWidth="1"/>
    <col min="13803" max="13803" width="40.7109375" style="7" bestFit="1" customWidth="1"/>
    <col min="13804" max="14050" width="9.140625" style="7"/>
    <col min="14051" max="14051" width="56.42578125" style="7" bestFit="1" customWidth="1"/>
    <col min="14052" max="14052" width="17.7109375" style="7" bestFit="1" customWidth="1"/>
    <col min="14053" max="14053" width="20.140625" style="7" bestFit="1" customWidth="1"/>
    <col min="14054" max="14054" width="19.85546875" style="7" bestFit="1" customWidth="1"/>
    <col min="14055" max="14055" width="19.28515625" style="7" bestFit="1" customWidth="1"/>
    <col min="14056" max="14056" width="20.85546875" style="7" bestFit="1" customWidth="1"/>
    <col min="14057" max="14058" width="13.42578125" style="7" customWidth="1"/>
    <col min="14059" max="14059" width="40.7109375" style="7" bestFit="1" customWidth="1"/>
    <col min="14060" max="14306" width="9.140625" style="7"/>
    <col min="14307" max="14307" width="56.42578125" style="7" bestFit="1" customWidth="1"/>
    <col min="14308" max="14308" width="17.7109375" style="7" bestFit="1" customWidth="1"/>
    <col min="14309" max="14309" width="20.140625" style="7" bestFit="1" customWidth="1"/>
    <col min="14310" max="14310" width="19.85546875" style="7" bestFit="1" customWidth="1"/>
    <col min="14311" max="14311" width="19.28515625" style="7" bestFit="1" customWidth="1"/>
    <col min="14312" max="14312" width="20.85546875" style="7" bestFit="1" customWidth="1"/>
    <col min="14313" max="14314" width="13.42578125" style="7" customWidth="1"/>
    <col min="14315" max="14315" width="40.7109375" style="7" bestFit="1" customWidth="1"/>
    <col min="14316" max="14562" width="9.140625" style="7"/>
    <col min="14563" max="14563" width="56.42578125" style="7" bestFit="1" customWidth="1"/>
    <col min="14564" max="14564" width="17.7109375" style="7" bestFit="1" customWidth="1"/>
    <col min="14565" max="14565" width="20.140625" style="7" bestFit="1" customWidth="1"/>
    <col min="14566" max="14566" width="19.85546875" style="7" bestFit="1" customWidth="1"/>
    <col min="14567" max="14567" width="19.28515625" style="7" bestFit="1" customWidth="1"/>
    <col min="14568" max="14568" width="20.85546875" style="7" bestFit="1" customWidth="1"/>
    <col min="14569" max="14570" width="13.42578125" style="7" customWidth="1"/>
    <col min="14571" max="14571" width="40.7109375" style="7" bestFit="1" customWidth="1"/>
    <col min="14572" max="14818" width="9.140625" style="7"/>
    <col min="14819" max="14819" width="56.42578125" style="7" bestFit="1" customWidth="1"/>
    <col min="14820" max="14820" width="17.7109375" style="7" bestFit="1" customWidth="1"/>
    <col min="14821" max="14821" width="20.140625" style="7" bestFit="1" customWidth="1"/>
    <col min="14822" max="14822" width="19.85546875" style="7" bestFit="1" customWidth="1"/>
    <col min="14823" max="14823" width="19.28515625" style="7" bestFit="1" customWidth="1"/>
    <col min="14824" max="14824" width="20.85546875" style="7" bestFit="1" customWidth="1"/>
    <col min="14825" max="14826" width="13.42578125" style="7" customWidth="1"/>
    <col min="14827" max="14827" width="40.7109375" style="7" bestFit="1" customWidth="1"/>
    <col min="14828" max="15074" width="9.140625" style="7"/>
    <col min="15075" max="15075" width="56.42578125" style="7" bestFit="1" customWidth="1"/>
    <col min="15076" max="15076" width="17.7109375" style="7" bestFit="1" customWidth="1"/>
    <col min="15077" max="15077" width="20.140625" style="7" bestFit="1" customWidth="1"/>
    <col min="15078" max="15078" width="19.85546875" style="7" bestFit="1" customWidth="1"/>
    <col min="15079" max="15079" width="19.28515625" style="7" bestFit="1" customWidth="1"/>
    <col min="15080" max="15080" width="20.85546875" style="7" bestFit="1" customWidth="1"/>
    <col min="15081" max="15082" width="13.42578125" style="7" customWidth="1"/>
    <col min="15083" max="15083" width="40.7109375" style="7" bestFit="1" customWidth="1"/>
    <col min="15084" max="15330" width="9.140625" style="7"/>
    <col min="15331" max="15331" width="56.42578125" style="7" bestFit="1" customWidth="1"/>
    <col min="15332" max="15332" width="17.7109375" style="7" bestFit="1" customWidth="1"/>
    <col min="15333" max="15333" width="20.140625" style="7" bestFit="1" customWidth="1"/>
    <col min="15334" max="15334" width="19.85546875" style="7" bestFit="1" customWidth="1"/>
    <col min="15335" max="15335" width="19.28515625" style="7" bestFit="1" customWidth="1"/>
    <col min="15336" max="15336" width="20.85546875" style="7" bestFit="1" customWidth="1"/>
    <col min="15337" max="15338" width="13.42578125" style="7" customWidth="1"/>
    <col min="15339" max="15339" width="40.7109375" style="7" bestFit="1" customWidth="1"/>
    <col min="15340" max="15586" width="9.140625" style="7"/>
    <col min="15587" max="15587" width="56.42578125" style="7" bestFit="1" customWidth="1"/>
    <col min="15588" max="15588" width="17.7109375" style="7" bestFit="1" customWidth="1"/>
    <col min="15589" max="15589" width="20.140625" style="7" bestFit="1" customWidth="1"/>
    <col min="15590" max="15590" width="19.85546875" style="7" bestFit="1" customWidth="1"/>
    <col min="15591" max="15591" width="19.28515625" style="7" bestFit="1" customWidth="1"/>
    <col min="15592" max="15592" width="20.85546875" style="7" bestFit="1" customWidth="1"/>
    <col min="15593" max="15594" width="13.42578125" style="7" customWidth="1"/>
    <col min="15595" max="15595" width="40.7109375" style="7" bestFit="1" customWidth="1"/>
    <col min="15596" max="15842" width="9.140625" style="7"/>
    <col min="15843" max="15843" width="56.42578125" style="7" bestFit="1" customWidth="1"/>
    <col min="15844" max="15844" width="17.7109375" style="7" bestFit="1" customWidth="1"/>
    <col min="15845" max="15845" width="20.140625" style="7" bestFit="1" customWidth="1"/>
    <col min="15846" max="15846" width="19.85546875" style="7" bestFit="1" customWidth="1"/>
    <col min="15847" max="15847" width="19.28515625" style="7" bestFit="1" customWidth="1"/>
    <col min="15848" max="15848" width="20.85546875" style="7" bestFit="1" customWidth="1"/>
    <col min="15849" max="15850" width="13.42578125" style="7" customWidth="1"/>
    <col min="15851" max="15851" width="40.7109375" style="7" bestFit="1" customWidth="1"/>
    <col min="15852" max="16098" width="9.140625" style="7"/>
    <col min="16099" max="16099" width="56.42578125" style="7" bestFit="1" customWidth="1"/>
    <col min="16100" max="16100" width="17.7109375" style="7" bestFit="1" customWidth="1"/>
    <col min="16101" max="16101" width="20.140625" style="7" bestFit="1" customWidth="1"/>
    <col min="16102" max="16102" width="19.85546875" style="7" bestFit="1" customWidth="1"/>
    <col min="16103" max="16103" width="19.28515625" style="7" bestFit="1" customWidth="1"/>
    <col min="16104" max="16104" width="20.85546875" style="7" bestFit="1" customWidth="1"/>
    <col min="16105" max="16106" width="13.42578125" style="7" customWidth="1"/>
    <col min="16107" max="16107" width="40.7109375" style="7" bestFit="1" customWidth="1"/>
    <col min="16108" max="16384" width="9.140625" style="7"/>
  </cols>
  <sheetData>
    <row r="1" spans="1:7" s="4" customFormat="1" ht="18.75" x14ac:dyDescent="0.25">
      <c r="A1" s="2" t="s">
        <v>34</v>
      </c>
      <c r="B1" s="3"/>
    </row>
    <row r="2" spans="1:7" s="4" customFormat="1" ht="18.75" x14ac:dyDescent="0.25">
      <c r="A2" s="2" t="s">
        <v>33</v>
      </c>
      <c r="B2" s="3"/>
    </row>
    <row r="3" spans="1:7" s="4" customFormat="1" x14ac:dyDescent="0.25">
      <c r="A3" s="3"/>
      <c r="B3" s="3"/>
    </row>
    <row r="4" spans="1:7" ht="30" x14ac:dyDescent="0.25">
      <c r="A4" s="5" t="s">
        <v>8</v>
      </c>
      <c r="B4" s="20" t="s">
        <v>69</v>
      </c>
      <c r="C4" s="20" t="s">
        <v>80</v>
      </c>
      <c r="D4" s="20" t="s">
        <v>105</v>
      </c>
      <c r="E4" s="20" t="s">
        <v>106</v>
      </c>
      <c r="F4" s="20" t="s">
        <v>103</v>
      </c>
      <c r="G4" s="20" t="s">
        <v>104</v>
      </c>
    </row>
    <row r="5" spans="1:7" x14ac:dyDescent="0.25">
      <c r="A5" s="8" t="s">
        <v>3</v>
      </c>
      <c r="B5" s="9"/>
      <c r="C5" s="9"/>
      <c r="D5" s="14"/>
      <c r="E5" s="14"/>
      <c r="F5" s="14"/>
      <c r="G5" s="14"/>
    </row>
    <row r="6" spans="1:7" s="11" customFormat="1" x14ac:dyDescent="0.25">
      <c r="A6" s="10" t="s">
        <v>61</v>
      </c>
      <c r="B6" s="22">
        <f>20000000+200000</f>
        <v>20200000</v>
      </c>
      <c r="C6" s="18">
        <v>0</v>
      </c>
      <c r="D6" s="35">
        <v>0.27763199999999999</v>
      </c>
      <c r="E6" s="35">
        <v>0.27763199999999999</v>
      </c>
      <c r="F6" s="35">
        <v>0.21052599999999999</v>
      </c>
      <c r="G6" s="30">
        <v>0.15</v>
      </c>
    </row>
    <row r="7" spans="1:7" s="11" customFormat="1" x14ac:dyDescent="0.25">
      <c r="A7" s="10" t="s">
        <v>9</v>
      </c>
      <c r="B7" s="22">
        <f>63116+200000</f>
        <v>263116</v>
      </c>
      <c r="C7" s="18">
        <v>0</v>
      </c>
      <c r="D7" s="35">
        <v>0.27763199999999999</v>
      </c>
      <c r="E7" s="35">
        <v>0.27763199999999999</v>
      </c>
      <c r="F7" s="35">
        <v>0.21052599999999999</v>
      </c>
      <c r="G7" s="30">
        <v>0.15</v>
      </c>
    </row>
    <row r="8" spans="1:7" s="11" customFormat="1" x14ac:dyDescent="0.25">
      <c r="A8" s="10" t="s">
        <v>10</v>
      </c>
      <c r="B8" s="22">
        <f>356647</f>
        <v>356647</v>
      </c>
      <c r="C8" s="18">
        <v>0</v>
      </c>
      <c r="D8" s="35">
        <v>0.27763199999999999</v>
      </c>
      <c r="E8" s="35">
        <v>0.27763199999999999</v>
      </c>
      <c r="F8" s="35">
        <v>0.21052599999999999</v>
      </c>
      <c r="G8" s="30">
        <v>0.15</v>
      </c>
    </row>
    <row r="9" spans="1:7" s="11" customFormat="1" ht="15.75" customHeight="1" x14ac:dyDescent="0.25">
      <c r="A9" s="10" t="s">
        <v>11</v>
      </c>
      <c r="B9" s="22">
        <v>150000000</v>
      </c>
      <c r="C9" s="18">
        <v>0</v>
      </c>
      <c r="D9" s="35">
        <v>0.27763199999999999</v>
      </c>
      <c r="E9" s="35">
        <v>0.27763199999999999</v>
      </c>
      <c r="F9" s="35">
        <v>0.21052599999999999</v>
      </c>
      <c r="G9" s="30">
        <v>0.15</v>
      </c>
    </row>
    <row r="10" spans="1:7" s="11" customFormat="1" x14ac:dyDescent="0.25">
      <c r="A10" s="10" t="s">
        <v>12</v>
      </c>
      <c r="B10" s="22">
        <v>5586723</v>
      </c>
      <c r="C10" s="18">
        <v>0</v>
      </c>
      <c r="D10" s="35">
        <v>0.27763199999999999</v>
      </c>
      <c r="E10" s="35">
        <v>0.27763199999999999</v>
      </c>
      <c r="F10" s="35">
        <v>0.21052599999999999</v>
      </c>
      <c r="G10" s="30">
        <v>0.15</v>
      </c>
    </row>
    <row r="11" spans="1:7" s="12" customFormat="1" x14ac:dyDescent="0.25">
      <c r="A11" s="10" t="s">
        <v>13</v>
      </c>
      <c r="B11" s="22">
        <v>3059673</v>
      </c>
      <c r="C11" s="18">
        <v>0</v>
      </c>
      <c r="D11" s="35">
        <v>0.27763199999999999</v>
      </c>
      <c r="E11" s="35">
        <v>0.27763199999999999</v>
      </c>
      <c r="F11" s="35">
        <v>0.21052599999999999</v>
      </c>
      <c r="G11" s="30">
        <v>0.15</v>
      </c>
    </row>
    <row r="12" spans="1:7" s="11" customFormat="1" x14ac:dyDescent="0.25">
      <c r="A12" s="10" t="s">
        <v>14</v>
      </c>
      <c r="B12" s="22">
        <f>2700000-1200000</f>
        <v>1500000</v>
      </c>
      <c r="C12" s="18">
        <v>0</v>
      </c>
      <c r="D12" s="35">
        <v>0.27763199999999999</v>
      </c>
      <c r="E12" s="35">
        <v>0.27763199999999999</v>
      </c>
      <c r="F12" s="35">
        <v>0.21052599999999999</v>
      </c>
      <c r="G12" s="30">
        <v>0.15</v>
      </c>
    </row>
    <row r="13" spans="1:7" s="11" customFormat="1" x14ac:dyDescent="0.25">
      <c r="A13" s="10" t="s">
        <v>15</v>
      </c>
      <c r="B13" s="22">
        <v>1000000</v>
      </c>
      <c r="C13" s="18">
        <v>0</v>
      </c>
      <c r="D13" s="35">
        <v>0.27763199999999999</v>
      </c>
      <c r="E13" s="35">
        <v>0.27763199999999999</v>
      </c>
      <c r="F13" s="35">
        <v>0.21052599999999999</v>
      </c>
      <c r="G13" s="30">
        <v>0.15</v>
      </c>
    </row>
    <row r="14" spans="1:7" s="12" customFormat="1" x14ac:dyDescent="0.25">
      <c r="A14" s="10" t="s">
        <v>16</v>
      </c>
      <c r="B14" s="22">
        <v>4500000</v>
      </c>
      <c r="C14" s="18">
        <v>0</v>
      </c>
      <c r="D14" s="35">
        <v>0.27763199999999999</v>
      </c>
      <c r="E14" s="35">
        <v>0.27763199999999999</v>
      </c>
      <c r="F14" s="35">
        <v>0.21052599999999999</v>
      </c>
      <c r="G14" s="30">
        <v>0.15</v>
      </c>
    </row>
    <row r="15" spans="1:7" s="12" customFormat="1" x14ac:dyDescent="0.25">
      <c r="A15" s="10" t="s">
        <v>17</v>
      </c>
      <c r="B15" s="22">
        <v>650000</v>
      </c>
      <c r="C15" s="18">
        <v>0</v>
      </c>
      <c r="D15" s="35">
        <v>0.27763199999999999</v>
      </c>
      <c r="E15" s="35">
        <v>0.27763199999999999</v>
      </c>
      <c r="F15" s="35">
        <v>0.21052599999999999</v>
      </c>
      <c r="G15" s="30">
        <v>0.15</v>
      </c>
    </row>
    <row r="16" spans="1:7" s="12" customFormat="1" x14ac:dyDescent="0.25">
      <c r="A16" s="10" t="s">
        <v>76</v>
      </c>
      <c r="B16" s="22">
        <f>4500000*2/3</f>
        <v>3000000</v>
      </c>
      <c r="C16" s="18">
        <v>0</v>
      </c>
      <c r="D16" s="35">
        <v>0.27763199999999999</v>
      </c>
      <c r="E16" s="35">
        <v>0.27763199999999999</v>
      </c>
      <c r="F16" s="35">
        <v>0.21052599999999999</v>
      </c>
      <c r="G16" s="30">
        <v>0.15</v>
      </c>
    </row>
    <row r="17" spans="1:7" s="12" customFormat="1" x14ac:dyDescent="0.25">
      <c r="A17" s="10" t="s">
        <v>18</v>
      </c>
      <c r="B17" s="22">
        <v>597873.98</v>
      </c>
      <c r="C17" s="18">
        <v>0</v>
      </c>
      <c r="D17" s="35">
        <v>0.27763199999999999</v>
      </c>
      <c r="E17" s="35">
        <v>0.27763199999999999</v>
      </c>
      <c r="F17" s="35">
        <v>0.21052599999999999</v>
      </c>
      <c r="G17" s="30">
        <v>0.15</v>
      </c>
    </row>
    <row r="18" spans="1:7" s="12" customFormat="1" x14ac:dyDescent="0.25">
      <c r="A18" s="10" t="s">
        <v>62</v>
      </c>
      <c r="B18" s="22">
        <v>4586637</v>
      </c>
      <c r="C18" s="18">
        <v>0</v>
      </c>
      <c r="D18" s="35">
        <v>0.27763199999999999</v>
      </c>
      <c r="E18" s="35">
        <v>0.27763199999999999</v>
      </c>
      <c r="F18" s="35">
        <v>0.21052599999999999</v>
      </c>
      <c r="G18" s="30">
        <v>0.15</v>
      </c>
    </row>
    <row r="19" spans="1:7" s="12" customFormat="1" x14ac:dyDescent="0.25">
      <c r="A19" s="10" t="s">
        <v>72</v>
      </c>
      <c r="B19" s="22">
        <v>73000</v>
      </c>
      <c r="C19" s="18"/>
      <c r="D19" s="35">
        <v>0.27763199999999999</v>
      </c>
      <c r="E19" s="35">
        <v>0.27763199999999999</v>
      </c>
      <c r="F19" s="35">
        <v>0.21052599999999999</v>
      </c>
      <c r="G19" s="30">
        <v>0.15</v>
      </c>
    </row>
    <row r="20" spans="1:7" s="12" customFormat="1" x14ac:dyDescent="0.25">
      <c r="A20" s="10" t="s">
        <v>40</v>
      </c>
      <c r="B20" s="22">
        <f>14434082*1.1</f>
        <v>15877490.200000001</v>
      </c>
      <c r="C20" s="18">
        <v>0</v>
      </c>
      <c r="D20" s="35">
        <v>0.27763199999999999</v>
      </c>
      <c r="E20" s="35">
        <v>0.27763199999999999</v>
      </c>
      <c r="F20" s="35">
        <v>0.21052599999999999</v>
      </c>
      <c r="G20" s="30">
        <v>0.15</v>
      </c>
    </row>
    <row r="21" spans="1:7" s="12" customFormat="1" x14ac:dyDescent="0.25">
      <c r="A21" s="13" t="s">
        <v>4</v>
      </c>
      <c r="B21" s="22"/>
      <c r="C21" s="18"/>
      <c r="D21" s="29"/>
      <c r="E21" s="29"/>
      <c r="F21" s="29"/>
      <c r="G21" s="31"/>
    </row>
    <row r="22" spans="1:7" s="12" customFormat="1" x14ac:dyDescent="0.25">
      <c r="A22" s="10" t="s">
        <v>31</v>
      </c>
      <c r="B22" s="22">
        <v>3500000</v>
      </c>
      <c r="C22" s="18">
        <v>0</v>
      </c>
      <c r="D22" s="35">
        <v>0.27763199999999999</v>
      </c>
      <c r="E22" s="35">
        <v>0.27763199999999999</v>
      </c>
      <c r="F22" s="35">
        <v>0.21052599999999999</v>
      </c>
      <c r="G22" s="30">
        <v>0.15</v>
      </c>
    </row>
    <row r="23" spans="1:7" s="12" customFormat="1" x14ac:dyDescent="0.25">
      <c r="A23" s="10" t="s">
        <v>19</v>
      </c>
      <c r="B23" s="22">
        <v>220000000</v>
      </c>
      <c r="C23" s="18">
        <v>0</v>
      </c>
      <c r="D23" s="35">
        <v>0.27763199999999999</v>
      </c>
      <c r="E23" s="35">
        <v>0.27763199999999999</v>
      </c>
      <c r="F23" s="35">
        <v>0.21052599999999999</v>
      </c>
      <c r="G23" s="30">
        <v>0.15</v>
      </c>
    </row>
    <row r="24" spans="1:7" s="12" customFormat="1" x14ac:dyDescent="0.25">
      <c r="A24" s="10" t="s">
        <v>20</v>
      </c>
      <c r="B24" s="22">
        <v>33125</v>
      </c>
      <c r="C24" s="18">
        <v>0</v>
      </c>
      <c r="D24" s="35">
        <v>0.27763199999999999</v>
      </c>
      <c r="E24" s="35">
        <v>0.27763199999999999</v>
      </c>
      <c r="F24" s="35">
        <v>0.21052599999999999</v>
      </c>
      <c r="G24" s="30">
        <v>0.15</v>
      </c>
    </row>
    <row r="25" spans="1:7" s="12" customFormat="1" x14ac:dyDescent="0.25">
      <c r="A25" s="10" t="s">
        <v>40</v>
      </c>
      <c r="B25" s="22">
        <f>5206083*1.1</f>
        <v>5726691.3000000007</v>
      </c>
      <c r="C25" s="18">
        <v>0</v>
      </c>
      <c r="D25" s="35">
        <v>0.27763199999999999</v>
      </c>
      <c r="E25" s="35">
        <v>0.27763199999999999</v>
      </c>
      <c r="F25" s="35">
        <v>0.21052599999999999</v>
      </c>
      <c r="G25" s="30">
        <v>0.15</v>
      </c>
    </row>
    <row r="26" spans="1:7" s="12" customFormat="1" x14ac:dyDescent="0.25">
      <c r="A26" s="13" t="s">
        <v>5</v>
      </c>
      <c r="B26" s="22"/>
      <c r="C26" s="18"/>
      <c r="D26" s="29"/>
      <c r="E26" s="29"/>
      <c r="F26" s="29"/>
      <c r="G26" s="31"/>
    </row>
    <row r="27" spans="1:7" s="12" customFormat="1" ht="15.75" customHeight="1" x14ac:dyDescent="0.25">
      <c r="A27" s="10" t="s">
        <v>21</v>
      </c>
      <c r="B27" s="22">
        <v>9084036.7899999991</v>
      </c>
      <c r="C27" s="18">
        <v>0</v>
      </c>
      <c r="D27" s="35">
        <v>0.27763199999999999</v>
      </c>
      <c r="E27" s="35">
        <v>0.27763199999999999</v>
      </c>
      <c r="F27" s="35">
        <v>0.21052599999999999</v>
      </c>
      <c r="G27" s="30">
        <v>0.15</v>
      </c>
    </row>
    <row r="28" spans="1:7" s="12" customFormat="1" x14ac:dyDescent="0.25">
      <c r="A28" s="10" t="s">
        <v>63</v>
      </c>
      <c r="B28" s="22">
        <v>3112995.85</v>
      </c>
      <c r="C28" s="18">
        <v>0</v>
      </c>
      <c r="D28" s="35">
        <v>0.27763199999999999</v>
      </c>
      <c r="E28" s="35">
        <v>0.27763199999999999</v>
      </c>
      <c r="F28" s="35">
        <v>0.21052599999999999</v>
      </c>
      <c r="G28" s="30">
        <v>0.15</v>
      </c>
    </row>
    <row r="29" spans="1:7" s="12" customFormat="1" x14ac:dyDescent="0.25">
      <c r="A29" s="10" t="s">
        <v>22</v>
      </c>
      <c r="B29" s="22">
        <v>1800000</v>
      </c>
      <c r="C29" s="18">
        <v>0</v>
      </c>
      <c r="D29" s="35">
        <v>0.27763199999999999</v>
      </c>
      <c r="E29" s="35">
        <v>0.27763199999999999</v>
      </c>
      <c r="F29" s="35">
        <v>0.21052599999999999</v>
      </c>
      <c r="G29" s="30">
        <v>0.15</v>
      </c>
    </row>
    <row r="30" spans="1:7" s="12" customFormat="1" x14ac:dyDescent="0.25">
      <c r="A30" s="10" t="s">
        <v>23</v>
      </c>
      <c r="B30" s="22">
        <v>2200000</v>
      </c>
      <c r="C30" s="18">
        <v>0</v>
      </c>
      <c r="D30" s="35">
        <v>0.27763199999999999</v>
      </c>
      <c r="E30" s="35">
        <v>0.27763199999999999</v>
      </c>
      <c r="F30" s="35">
        <v>0.21052599999999999</v>
      </c>
      <c r="G30" s="30">
        <v>0.15</v>
      </c>
    </row>
    <row r="31" spans="1:7" s="12" customFormat="1" x14ac:dyDescent="0.25">
      <c r="A31" s="10" t="s">
        <v>38</v>
      </c>
      <c r="B31" s="22">
        <v>2200000</v>
      </c>
      <c r="C31" s="18">
        <v>0</v>
      </c>
      <c r="D31" s="35">
        <v>0.27763199999999999</v>
      </c>
      <c r="E31" s="35">
        <v>0.27763199999999999</v>
      </c>
      <c r="F31" s="35">
        <v>0.21052599999999999</v>
      </c>
      <c r="G31" s="30">
        <v>0.15</v>
      </c>
    </row>
    <row r="32" spans="1:7" s="12" customFormat="1" x14ac:dyDescent="0.25">
      <c r="A32" s="10" t="s">
        <v>55</v>
      </c>
      <c r="B32" s="22">
        <v>2000000</v>
      </c>
      <c r="C32" s="18">
        <v>0</v>
      </c>
      <c r="D32" s="35">
        <v>0.27763199999999999</v>
      </c>
      <c r="E32" s="35">
        <v>0.27763199999999999</v>
      </c>
      <c r="F32" s="35">
        <v>0.21052599999999999</v>
      </c>
      <c r="G32" s="30">
        <v>0.15</v>
      </c>
    </row>
    <row r="33" spans="1:7" s="12" customFormat="1" x14ac:dyDescent="0.25">
      <c r="A33" s="10" t="s">
        <v>58</v>
      </c>
      <c r="B33" s="22">
        <v>17000000</v>
      </c>
      <c r="C33" s="18">
        <v>0</v>
      </c>
      <c r="D33" s="35">
        <v>0.27763199999999999</v>
      </c>
      <c r="E33" s="35">
        <v>0.27763199999999999</v>
      </c>
      <c r="F33" s="35">
        <v>0.21052599999999999</v>
      </c>
      <c r="G33" s="30">
        <v>0.15</v>
      </c>
    </row>
    <row r="34" spans="1:7" s="12" customFormat="1" x14ac:dyDescent="0.25">
      <c r="A34" s="10" t="s">
        <v>17</v>
      </c>
      <c r="B34" s="22">
        <v>170000</v>
      </c>
      <c r="C34" s="18">
        <v>0</v>
      </c>
      <c r="D34" s="35">
        <v>0.27763199999999999</v>
      </c>
      <c r="E34" s="35">
        <v>0.27763199999999999</v>
      </c>
      <c r="F34" s="35">
        <v>0.21052599999999999</v>
      </c>
      <c r="G34" s="30">
        <v>0.15</v>
      </c>
    </row>
    <row r="35" spans="1:7" s="12" customFormat="1" x14ac:dyDescent="0.25">
      <c r="A35" s="10" t="s">
        <v>24</v>
      </c>
      <c r="B35" s="22">
        <v>631000</v>
      </c>
      <c r="C35" s="18">
        <v>0</v>
      </c>
      <c r="D35" s="35">
        <v>0.27763199999999999</v>
      </c>
      <c r="E35" s="35">
        <v>0.27763199999999999</v>
      </c>
      <c r="F35" s="35">
        <v>0.21052599999999999</v>
      </c>
      <c r="G35" s="30">
        <v>0.15</v>
      </c>
    </row>
    <row r="36" spans="1:7" s="12" customFormat="1" x14ac:dyDescent="0.25">
      <c r="A36" s="10" t="s">
        <v>60</v>
      </c>
      <c r="B36" s="22">
        <v>30000</v>
      </c>
      <c r="C36" s="18">
        <v>0</v>
      </c>
      <c r="D36" s="35">
        <v>0.27763199999999999</v>
      </c>
      <c r="E36" s="35">
        <v>0.27763199999999999</v>
      </c>
      <c r="F36" s="35">
        <v>0.21052599999999999</v>
      </c>
      <c r="G36" s="30">
        <v>0.15</v>
      </c>
    </row>
    <row r="37" spans="1:7" x14ac:dyDescent="0.25">
      <c r="A37" s="10" t="s">
        <v>71</v>
      </c>
      <c r="B37" s="22">
        <v>700000</v>
      </c>
      <c r="C37" s="18">
        <v>0</v>
      </c>
      <c r="D37" s="35">
        <v>0.27763199999999999</v>
      </c>
      <c r="E37" s="35">
        <v>0.27763199999999999</v>
      </c>
      <c r="F37" s="35">
        <v>0.21052599999999999</v>
      </c>
      <c r="G37" s="30">
        <v>0.15</v>
      </c>
    </row>
    <row r="38" spans="1:7" x14ac:dyDescent="0.25">
      <c r="A38" s="26" t="s">
        <v>85</v>
      </c>
      <c r="B38" s="22">
        <v>80000</v>
      </c>
      <c r="C38" s="18">
        <v>0</v>
      </c>
      <c r="D38" s="35">
        <v>0.27763199999999999</v>
      </c>
      <c r="E38" s="35">
        <v>0.27763199999999999</v>
      </c>
      <c r="F38" s="35">
        <v>0.21052599999999999</v>
      </c>
      <c r="G38" s="30">
        <v>0.15</v>
      </c>
    </row>
    <row r="39" spans="1:7" x14ac:dyDescent="0.25">
      <c r="A39" s="26" t="s">
        <v>87</v>
      </c>
      <c r="B39" s="22">
        <v>250000</v>
      </c>
      <c r="C39" s="18">
        <v>0</v>
      </c>
      <c r="D39" s="35">
        <v>0.27763199999999999</v>
      </c>
      <c r="E39" s="35">
        <v>0.27763199999999999</v>
      </c>
      <c r="F39" s="35">
        <v>0.21052599999999999</v>
      </c>
      <c r="G39" s="30">
        <v>0.15</v>
      </c>
    </row>
    <row r="40" spans="1:7" x14ac:dyDescent="0.25">
      <c r="A40" s="10" t="s">
        <v>40</v>
      </c>
      <c r="B40" s="22">
        <f>743995*1.1</f>
        <v>818394.50000000012</v>
      </c>
      <c r="C40" s="18">
        <v>0</v>
      </c>
      <c r="D40" s="35">
        <v>0.27763199999999999</v>
      </c>
      <c r="E40" s="35">
        <v>0.27763199999999999</v>
      </c>
      <c r="F40" s="35">
        <v>0.21052599999999999</v>
      </c>
      <c r="G40" s="30">
        <v>0.15</v>
      </c>
    </row>
    <row r="41" spans="1:7" x14ac:dyDescent="0.25">
      <c r="A41" s="8" t="s">
        <v>6</v>
      </c>
      <c r="B41" s="22"/>
      <c r="C41" s="18"/>
      <c r="D41" s="14"/>
      <c r="E41" s="14"/>
      <c r="F41" s="14"/>
      <c r="G41" s="32"/>
    </row>
    <row r="42" spans="1:7" x14ac:dyDescent="0.25">
      <c r="A42" s="10" t="s">
        <v>64</v>
      </c>
      <c r="B42" s="22">
        <v>6000000</v>
      </c>
      <c r="C42" s="18">
        <v>0</v>
      </c>
      <c r="D42" s="35">
        <v>0.27763199999999999</v>
      </c>
      <c r="E42" s="35">
        <v>0.27763199999999999</v>
      </c>
      <c r="F42" s="35">
        <v>0.21052599999999999</v>
      </c>
      <c r="G42" s="30">
        <v>0.15</v>
      </c>
    </row>
    <row r="43" spans="1:7" x14ac:dyDescent="0.25">
      <c r="A43" s="10" t="s">
        <v>32</v>
      </c>
      <c r="B43" s="22">
        <v>7544901</v>
      </c>
      <c r="C43" s="18">
        <v>0</v>
      </c>
      <c r="D43" s="35">
        <v>0.27763199999999999</v>
      </c>
      <c r="E43" s="35">
        <v>0.27763199999999999</v>
      </c>
      <c r="F43" s="35">
        <v>0.21052599999999999</v>
      </c>
      <c r="G43" s="30">
        <v>0.15</v>
      </c>
    </row>
    <row r="44" spans="1:7" s="11" customFormat="1" x14ac:dyDescent="0.25">
      <c r="A44" s="10" t="s">
        <v>48</v>
      </c>
      <c r="B44" s="22">
        <f>1500000+921824</f>
        <v>2421824</v>
      </c>
      <c r="C44" s="18">
        <v>0</v>
      </c>
      <c r="D44" s="35">
        <v>0.27763199999999999</v>
      </c>
      <c r="E44" s="35">
        <v>0.27763199999999999</v>
      </c>
      <c r="F44" s="35">
        <v>0.21052599999999999</v>
      </c>
      <c r="G44" s="30">
        <v>0.15</v>
      </c>
    </row>
    <row r="45" spans="1:7" s="11" customFormat="1" x14ac:dyDescent="0.25">
      <c r="A45" s="10" t="s">
        <v>40</v>
      </c>
      <c r="B45" s="22">
        <f>21767*1.1</f>
        <v>23943.7</v>
      </c>
      <c r="C45" s="18"/>
      <c r="D45" s="35">
        <v>0.27763199999999999</v>
      </c>
      <c r="E45" s="35">
        <v>0.27763199999999999</v>
      </c>
      <c r="F45" s="35">
        <v>0.21052599999999999</v>
      </c>
      <c r="G45" s="30">
        <v>0.15</v>
      </c>
    </row>
    <row r="46" spans="1:7" x14ac:dyDescent="0.25">
      <c r="A46" s="8" t="s">
        <v>7</v>
      </c>
      <c r="B46" s="22"/>
      <c r="C46" s="18"/>
      <c r="D46" s="14"/>
      <c r="E46" s="14"/>
      <c r="F46" s="14"/>
      <c r="G46" s="32"/>
    </row>
    <row r="47" spans="1:7" ht="15.75" customHeight="1" x14ac:dyDescent="0.25">
      <c r="A47" s="10" t="s">
        <v>77</v>
      </c>
      <c r="B47" s="22">
        <v>8500000</v>
      </c>
      <c r="C47" s="18">
        <v>0</v>
      </c>
      <c r="D47" s="35">
        <v>0.27763199999999999</v>
      </c>
      <c r="E47" s="35">
        <v>0.27763199999999999</v>
      </c>
      <c r="F47" s="35">
        <v>0.21052599999999999</v>
      </c>
      <c r="G47" s="30">
        <v>0.15</v>
      </c>
    </row>
    <row r="48" spans="1:7" x14ac:dyDescent="0.25">
      <c r="A48" s="10" t="s">
        <v>25</v>
      </c>
      <c r="B48" s="22">
        <v>2600000</v>
      </c>
      <c r="C48" s="18">
        <v>0</v>
      </c>
      <c r="D48" s="35">
        <v>0.27763199999999999</v>
      </c>
      <c r="E48" s="35">
        <v>0.27763199999999999</v>
      </c>
      <c r="F48" s="35">
        <v>0.21052599999999999</v>
      </c>
      <c r="G48" s="30">
        <v>0.15</v>
      </c>
    </row>
    <row r="49" spans="1:7" x14ac:dyDescent="0.25">
      <c r="A49" s="10" t="s">
        <v>26</v>
      </c>
      <c r="B49" s="22">
        <v>2300000</v>
      </c>
      <c r="C49" s="18">
        <v>0</v>
      </c>
      <c r="D49" s="35">
        <v>0.27763199999999999</v>
      </c>
      <c r="E49" s="35">
        <v>0.27763199999999999</v>
      </c>
      <c r="F49" s="35">
        <v>0.21052599999999999</v>
      </c>
      <c r="G49" s="30">
        <v>0.15</v>
      </c>
    </row>
    <row r="50" spans="1:7" x14ac:dyDescent="0.25">
      <c r="A50" s="10" t="s">
        <v>56</v>
      </c>
      <c r="B50" s="22">
        <v>2100000</v>
      </c>
      <c r="C50" s="18">
        <v>0</v>
      </c>
      <c r="D50" s="35">
        <v>0.27763199999999999</v>
      </c>
      <c r="E50" s="35">
        <v>0.27763199999999999</v>
      </c>
      <c r="F50" s="35">
        <v>0.21052599999999999</v>
      </c>
      <c r="G50" s="30">
        <v>0.15</v>
      </c>
    </row>
    <row r="51" spans="1:7" s="12" customFormat="1" x14ac:dyDescent="0.25">
      <c r="A51" s="10" t="s">
        <v>17</v>
      </c>
      <c r="B51" s="22">
        <v>80000</v>
      </c>
      <c r="C51" s="18">
        <v>0</v>
      </c>
      <c r="D51" s="35">
        <v>0.27763199999999999</v>
      </c>
      <c r="E51" s="35">
        <v>0.27763199999999999</v>
      </c>
      <c r="F51" s="35">
        <v>0.21052599999999999</v>
      </c>
      <c r="G51" s="30">
        <v>0.15</v>
      </c>
    </row>
    <row r="52" spans="1:7" x14ac:dyDescent="0.25">
      <c r="A52" s="10" t="s">
        <v>73</v>
      </c>
      <c r="B52" s="22">
        <v>254000</v>
      </c>
      <c r="C52" s="18"/>
      <c r="D52" s="35">
        <v>0.27763199999999999</v>
      </c>
      <c r="E52" s="35">
        <v>0.27763199999999999</v>
      </c>
      <c r="F52" s="35">
        <v>0.21052599999999999</v>
      </c>
      <c r="G52" s="30">
        <v>0.15</v>
      </c>
    </row>
    <row r="53" spans="1:7" x14ac:dyDescent="0.25">
      <c r="A53" s="10" t="s">
        <v>40</v>
      </c>
      <c r="B53" s="22">
        <f>1563716*1.1</f>
        <v>1720087.6</v>
      </c>
      <c r="C53" s="18">
        <v>0</v>
      </c>
      <c r="D53" s="35">
        <v>0.27763199999999999</v>
      </c>
      <c r="E53" s="35">
        <v>0.27763199999999999</v>
      </c>
      <c r="F53" s="35">
        <v>0.21052599999999999</v>
      </c>
      <c r="G53" s="30">
        <v>0.15</v>
      </c>
    </row>
    <row r="54" spans="1:7" x14ac:dyDescent="0.25">
      <c r="A54" s="8" t="s">
        <v>42</v>
      </c>
      <c r="B54" s="22"/>
      <c r="C54" s="18"/>
      <c r="D54" s="14"/>
      <c r="E54" s="14"/>
      <c r="F54" s="14"/>
      <c r="G54" s="32"/>
    </row>
    <row r="55" spans="1:7" x14ac:dyDescent="0.25">
      <c r="A55" s="14" t="s">
        <v>45</v>
      </c>
      <c r="B55" s="22">
        <v>4000000</v>
      </c>
      <c r="C55" s="18">
        <v>0</v>
      </c>
      <c r="D55" s="35">
        <v>0.27763199999999999</v>
      </c>
      <c r="E55" s="35">
        <v>0.27763199999999999</v>
      </c>
      <c r="F55" s="35">
        <v>0.21052599999999999</v>
      </c>
      <c r="G55" s="30">
        <v>0.15</v>
      </c>
    </row>
    <row r="56" spans="1:7" x14ac:dyDescent="0.25">
      <c r="A56" s="14" t="s">
        <v>67</v>
      </c>
      <c r="B56" s="22">
        <f>1500000+1200000</f>
        <v>2700000</v>
      </c>
      <c r="C56" s="18">
        <v>0</v>
      </c>
      <c r="D56" s="35">
        <v>0.27763199999999999</v>
      </c>
      <c r="E56" s="35">
        <v>0.27763199999999999</v>
      </c>
      <c r="F56" s="35">
        <v>0.21052599999999999</v>
      </c>
      <c r="G56" s="30">
        <v>0.15</v>
      </c>
    </row>
    <row r="57" spans="1:7" x14ac:dyDescent="0.25">
      <c r="A57" s="14" t="s">
        <v>74</v>
      </c>
      <c r="B57" s="22">
        <v>113000</v>
      </c>
      <c r="C57" s="18">
        <v>0</v>
      </c>
      <c r="D57" s="35">
        <v>0.27763199999999999</v>
      </c>
      <c r="E57" s="35">
        <v>0.27763199999999999</v>
      </c>
      <c r="F57" s="35">
        <v>0.21052599999999999</v>
      </c>
      <c r="G57" s="30">
        <v>0.15</v>
      </c>
    </row>
    <row r="58" spans="1:7" x14ac:dyDescent="0.25">
      <c r="A58" s="10" t="s">
        <v>100</v>
      </c>
      <c r="B58" s="22">
        <v>300000</v>
      </c>
      <c r="C58" s="18">
        <v>0</v>
      </c>
      <c r="D58" s="35">
        <v>0.27763199999999999</v>
      </c>
      <c r="E58" s="35">
        <v>0.27763199999999999</v>
      </c>
      <c r="F58" s="35">
        <v>0.21052599999999999</v>
      </c>
      <c r="G58" s="30">
        <v>0.15</v>
      </c>
    </row>
    <row r="59" spans="1:7" x14ac:dyDescent="0.25">
      <c r="A59" s="10" t="s">
        <v>40</v>
      </c>
      <c r="B59" s="22">
        <f>553992*1.1</f>
        <v>609391.20000000007</v>
      </c>
      <c r="C59" s="18">
        <v>0</v>
      </c>
      <c r="D59" s="35">
        <v>0.27763199999999999</v>
      </c>
      <c r="E59" s="35">
        <v>0.27763199999999999</v>
      </c>
      <c r="F59" s="35">
        <v>0.21052599999999999</v>
      </c>
      <c r="G59" s="30">
        <v>0.15</v>
      </c>
    </row>
    <row r="60" spans="1:7" x14ac:dyDescent="0.25">
      <c r="A60" s="8" t="s">
        <v>44</v>
      </c>
      <c r="B60" s="22"/>
      <c r="C60" s="18"/>
      <c r="D60" s="14"/>
      <c r="E60" s="14"/>
      <c r="F60" s="14"/>
      <c r="G60" s="32"/>
    </row>
    <row r="61" spans="1:7" s="11" customFormat="1" x14ac:dyDescent="0.25">
      <c r="A61" s="10" t="s">
        <v>49</v>
      </c>
      <c r="B61" s="22">
        <v>8500000</v>
      </c>
      <c r="C61" s="18">
        <v>0</v>
      </c>
      <c r="D61" s="35">
        <v>0.27763199999999999</v>
      </c>
      <c r="E61" s="35">
        <v>0.27763199999999999</v>
      </c>
      <c r="F61" s="35">
        <v>0.21052599999999999</v>
      </c>
      <c r="G61" s="30">
        <v>0.15</v>
      </c>
    </row>
    <row r="62" spans="1:7" s="11" customFormat="1" x14ac:dyDescent="0.25">
      <c r="A62" s="10" t="s">
        <v>68</v>
      </c>
      <c r="B62" s="22">
        <v>800000</v>
      </c>
      <c r="C62" s="18">
        <v>0</v>
      </c>
      <c r="D62" s="35">
        <v>0.27763199999999999</v>
      </c>
      <c r="E62" s="35">
        <v>0.27763199999999999</v>
      </c>
      <c r="F62" s="35">
        <v>0.21052599999999999</v>
      </c>
      <c r="G62" s="30">
        <v>0.15</v>
      </c>
    </row>
    <row r="63" spans="1:7" x14ac:dyDescent="0.25">
      <c r="A63" s="14" t="s">
        <v>46</v>
      </c>
      <c r="B63" s="22">
        <v>2300000</v>
      </c>
      <c r="C63" s="18">
        <v>0</v>
      </c>
      <c r="D63" s="35">
        <v>0.27763199999999999</v>
      </c>
      <c r="E63" s="35">
        <v>0.27763199999999999</v>
      </c>
      <c r="F63" s="35">
        <v>0.21052599999999999</v>
      </c>
      <c r="G63" s="30">
        <v>0.15</v>
      </c>
    </row>
    <row r="64" spans="1:7" x14ac:dyDescent="0.25">
      <c r="A64" s="10" t="s">
        <v>94</v>
      </c>
      <c r="B64" s="22">
        <v>220000</v>
      </c>
      <c r="C64" s="18">
        <v>0</v>
      </c>
      <c r="D64" s="35">
        <v>0.27763199999999999</v>
      </c>
      <c r="E64" s="35">
        <v>0.27763199999999999</v>
      </c>
      <c r="F64" s="35">
        <v>0.21052599999999999</v>
      </c>
      <c r="G64" s="30">
        <v>0.15</v>
      </c>
    </row>
    <row r="65" spans="1:7" x14ac:dyDescent="0.25">
      <c r="A65" s="10" t="s">
        <v>40</v>
      </c>
      <c r="B65" s="22">
        <f>1602540*1.1</f>
        <v>1762794.0000000002</v>
      </c>
      <c r="C65" s="18">
        <v>0</v>
      </c>
      <c r="D65" s="35">
        <v>0.27763199999999999</v>
      </c>
      <c r="E65" s="35">
        <v>0.27763199999999999</v>
      </c>
      <c r="F65" s="35">
        <v>0.21052599999999999</v>
      </c>
      <c r="G65" s="30">
        <v>0.15</v>
      </c>
    </row>
    <row r="66" spans="1:7" x14ac:dyDescent="0.25">
      <c r="A66" s="10" t="s">
        <v>59</v>
      </c>
      <c r="B66" s="22">
        <v>175000</v>
      </c>
      <c r="C66" s="18">
        <v>0</v>
      </c>
      <c r="D66" s="35">
        <v>0.27763199999999999</v>
      </c>
      <c r="E66" s="35">
        <v>0.27763199999999999</v>
      </c>
      <c r="F66" s="35">
        <v>0.21052599999999999</v>
      </c>
      <c r="G66" s="30">
        <v>0.15</v>
      </c>
    </row>
    <row r="67" spans="1:7" x14ac:dyDescent="0.25">
      <c r="A67" s="8" t="s">
        <v>43</v>
      </c>
      <c r="B67" s="22"/>
      <c r="C67" s="18"/>
      <c r="D67" s="14"/>
      <c r="E67" s="14"/>
      <c r="F67" s="14"/>
      <c r="G67" s="32"/>
    </row>
    <row r="68" spans="1:7" x14ac:dyDescent="0.25">
      <c r="A68" s="10" t="s">
        <v>47</v>
      </c>
      <c r="B68" s="22">
        <v>3000000</v>
      </c>
      <c r="C68" s="18">
        <v>0</v>
      </c>
      <c r="D68" s="35">
        <v>0.27763199999999999</v>
      </c>
      <c r="E68" s="35">
        <v>0.27763199999999999</v>
      </c>
      <c r="F68" s="35">
        <v>0.21052599999999999</v>
      </c>
      <c r="G68" s="30">
        <v>0.15</v>
      </c>
    </row>
    <row r="69" spans="1:7" x14ac:dyDescent="0.25">
      <c r="A69" s="8" t="s">
        <v>83</v>
      </c>
      <c r="B69" s="22"/>
      <c r="C69" s="18"/>
      <c r="D69" s="14"/>
      <c r="E69" s="14"/>
      <c r="F69" s="14"/>
      <c r="G69" s="32"/>
    </row>
    <row r="70" spans="1:7" x14ac:dyDescent="0.25">
      <c r="A70" s="10" t="s">
        <v>84</v>
      </c>
      <c r="B70" s="22">
        <v>2067984.89</v>
      </c>
      <c r="C70" s="18"/>
      <c r="D70" s="35">
        <v>0.27763199999999999</v>
      </c>
      <c r="E70" s="35">
        <v>0.27763199999999999</v>
      </c>
      <c r="F70" s="35">
        <v>0.21052599999999999</v>
      </c>
      <c r="G70" s="30">
        <v>0.15</v>
      </c>
    </row>
    <row r="71" spans="1:7" x14ac:dyDescent="0.25">
      <c r="A71" s="8" t="s">
        <v>35</v>
      </c>
      <c r="B71" s="22"/>
      <c r="C71" s="18"/>
      <c r="D71" s="14"/>
      <c r="E71" s="14"/>
      <c r="F71" s="14"/>
      <c r="G71" s="32"/>
    </row>
    <row r="72" spans="1:7" x14ac:dyDescent="0.25">
      <c r="A72" s="10" t="s">
        <v>78</v>
      </c>
      <c r="B72" s="22">
        <v>11000000</v>
      </c>
      <c r="C72" s="18">
        <v>0</v>
      </c>
      <c r="D72" s="35">
        <v>0.27763199999999999</v>
      </c>
      <c r="E72" s="35">
        <v>0.27763199999999999</v>
      </c>
      <c r="F72" s="35">
        <v>0.21052599999999999</v>
      </c>
      <c r="G72" s="30">
        <v>0.15</v>
      </c>
    </row>
    <row r="73" spans="1:7" x14ac:dyDescent="0.25">
      <c r="A73" s="14" t="s">
        <v>57</v>
      </c>
      <c r="B73" s="22">
        <v>3198878</v>
      </c>
      <c r="C73" s="18">
        <v>0</v>
      </c>
      <c r="D73" s="35">
        <v>0.27763199999999999</v>
      </c>
      <c r="E73" s="35">
        <v>0.27763199999999999</v>
      </c>
      <c r="F73" s="35">
        <v>0.21052599999999999</v>
      </c>
      <c r="G73" s="30">
        <v>0.15</v>
      </c>
    </row>
    <row r="74" spans="1:7" x14ac:dyDescent="0.25">
      <c r="A74" s="14" t="s">
        <v>66</v>
      </c>
      <c r="B74" s="22">
        <v>3057388.74</v>
      </c>
      <c r="C74" s="18">
        <v>0</v>
      </c>
      <c r="D74" s="35">
        <v>0.27763199999999999</v>
      </c>
      <c r="E74" s="35">
        <v>0.27763199999999999</v>
      </c>
      <c r="F74" s="35">
        <v>0.21052599999999999</v>
      </c>
      <c r="G74" s="30">
        <v>0.15</v>
      </c>
    </row>
    <row r="75" spans="1:7" x14ac:dyDescent="0.25">
      <c r="A75" s="14" t="s">
        <v>70</v>
      </c>
      <c r="B75" s="22">
        <v>3400000</v>
      </c>
      <c r="C75" s="18">
        <v>0</v>
      </c>
      <c r="D75" s="35">
        <v>0.27763199999999999</v>
      </c>
      <c r="E75" s="35">
        <v>0.27763199999999999</v>
      </c>
      <c r="F75" s="35">
        <v>0.21052599999999999</v>
      </c>
      <c r="G75" s="30">
        <v>0.15</v>
      </c>
    </row>
    <row r="76" spans="1:7" x14ac:dyDescent="0.25">
      <c r="A76" s="10" t="s">
        <v>39</v>
      </c>
      <c r="B76" s="22">
        <v>100000</v>
      </c>
      <c r="C76" s="18">
        <v>0</v>
      </c>
      <c r="D76" s="35">
        <v>0.27763199999999999</v>
      </c>
      <c r="E76" s="35">
        <v>0.27763199999999999</v>
      </c>
      <c r="F76" s="35">
        <v>0.21052599999999999</v>
      </c>
      <c r="G76" s="30">
        <v>0.15</v>
      </c>
    </row>
    <row r="77" spans="1:7" x14ac:dyDescent="0.25">
      <c r="A77" s="10" t="s">
        <v>40</v>
      </c>
      <c r="B77" s="22">
        <f>14564675*1.1</f>
        <v>16021142.500000002</v>
      </c>
      <c r="C77" s="18">
        <v>0</v>
      </c>
      <c r="D77" s="35">
        <v>0.27763199999999999</v>
      </c>
      <c r="E77" s="35">
        <v>0.27763199999999999</v>
      </c>
      <c r="F77" s="35">
        <v>0.21052599999999999</v>
      </c>
      <c r="G77" s="30">
        <v>0.15</v>
      </c>
    </row>
    <row r="78" spans="1:7" x14ac:dyDescent="0.25">
      <c r="A78" s="8" t="s">
        <v>41</v>
      </c>
      <c r="B78" s="22"/>
      <c r="C78" s="18"/>
      <c r="D78" s="14"/>
      <c r="E78" s="14"/>
      <c r="F78" s="14"/>
      <c r="G78" s="32"/>
    </row>
    <row r="79" spans="1:7" x14ac:dyDescent="0.25">
      <c r="A79" s="14" t="s">
        <v>75</v>
      </c>
      <c r="B79" s="22">
        <v>110000</v>
      </c>
      <c r="C79" s="18">
        <v>0</v>
      </c>
      <c r="D79" s="35">
        <v>0.27763199999999999</v>
      </c>
      <c r="E79" s="35">
        <v>0.27763199999999999</v>
      </c>
      <c r="F79" s="35">
        <v>0.21052599999999999</v>
      </c>
      <c r="G79" s="30">
        <v>0.15</v>
      </c>
    </row>
    <row r="80" spans="1:7" x14ac:dyDescent="0.25">
      <c r="A80" s="10" t="s">
        <v>95</v>
      </c>
      <c r="B80" s="22">
        <v>220000</v>
      </c>
      <c r="C80" s="18">
        <v>0</v>
      </c>
      <c r="D80" s="35">
        <v>0.27763199999999999</v>
      </c>
      <c r="E80" s="35">
        <v>0.27763199999999999</v>
      </c>
      <c r="F80" s="35">
        <v>0.21052599999999999</v>
      </c>
      <c r="G80" s="30">
        <v>0.15</v>
      </c>
    </row>
    <row r="81" spans="1:7" x14ac:dyDescent="0.25">
      <c r="A81" s="27" t="s">
        <v>96</v>
      </c>
      <c r="B81" s="22">
        <v>310000</v>
      </c>
      <c r="C81" s="18">
        <v>0</v>
      </c>
      <c r="D81" s="35">
        <v>0.27763199999999999</v>
      </c>
      <c r="E81" s="35">
        <v>0.27763199999999999</v>
      </c>
      <c r="F81" s="35">
        <v>0.21052599999999999</v>
      </c>
      <c r="G81" s="30">
        <v>0.15</v>
      </c>
    </row>
    <row r="82" spans="1:7" x14ac:dyDescent="0.25">
      <c r="A82" s="27" t="s">
        <v>97</v>
      </c>
      <c r="B82" s="22">
        <v>98000</v>
      </c>
      <c r="C82" s="18">
        <v>0</v>
      </c>
      <c r="D82" s="35">
        <v>0.27763199999999999</v>
      </c>
      <c r="E82" s="35">
        <v>0.27763199999999999</v>
      </c>
      <c r="F82" s="35">
        <v>0.21052599999999999</v>
      </c>
      <c r="G82" s="30">
        <v>0.15</v>
      </c>
    </row>
    <row r="83" spans="1:7" x14ac:dyDescent="0.25">
      <c r="A83" s="27" t="s">
        <v>98</v>
      </c>
      <c r="B83" s="22">
        <v>70000</v>
      </c>
      <c r="C83" s="22" t="s">
        <v>101</v>
      </c>
      <c r="D83" s="35">
        <v>0.27763199999999999</v>
      </c>
      <c r="E83" s="35">
        <v>0.27763199999999999</v>
      </c>
      <c r="F83" s="35">
        <v>0.21052599999999999</v>
      </c>
      <c r="G83" s="30">
        <v>0.15</v>
      </c>
    </row>
    <row r="84" spans="1:7" x14ac:dyDescent="0.25">
      <c r="A84" s="10" t="s">
        <v>40</v>
      </c>
      <c r="B84" s="22">
        <f>1144962*1.1</f>
        <v>1259458.2000000002</v>
      </c>
      <c r="C84" s="18">
        <v>0</v>
      </c>
      <c r="D84" s="35">
        <v>0.27763199999999999</v>
      </c>
      <c r="E84" s="35">
        <v>0.27763199999999999</v>
      </c>
      <c r="F84" s="35">
        <v>0.21052599999999999</v>
      </c>
      <c r="G84" s="30">
        <v>0.15</v>
      </c>
    </row>
    <row r="85" spans="1:7" x14ac:dyDescent="0.25">
      <c r="A85" s="8" t="s">
        <v>51</v>
      </c>
      <c r="B85" s="22"/>
      <c r="C85" s="18"/>
      <c r="D85" s="14"/>
      <c r="E85" s="14"/>
      <c r="F85" s="14"/>
      <c r="G85" s="32"/>
    </row>
    <row r="86" spans="1:7" s="6" customFormat="1" ht="15.75" customHeight="1" x14ac:dyDescent="0.25">
      <c r="A86" s="14" t="s">
        <v>27</v>
      </c>
      <c r="B86" s="22">
        <f>'[1]Storage Calculations'!H4</f>
        <v>2298240</v>
      </c>
      <c r="C86" s="18">
        <v>0</v>
      </c>
      <c r="D86" s="35">
        <v>0.27763199999999999</v>
      </c>
      <c r="E86" s="35">
        <v>0.27763199999999999</v>
      </c>
      <c r="F86" s="35">
        <v>0.21052599999999999</v>
      </c>
      <c r="G86" s="30">
        <v>0.15</v>
      </c>
    </row>
    <row r="87" spans="1:7" s="6" customFormat="1" x14ac:dyDescent="0.25">
      <c r="A87" s="14" t="s">
        <v>28</v>
      </c>
      <c r="B87" s="22">
        <f>'[1]Storage Calculations'!H5</f>
        <v>12600</v>
      </c>
      <c r="C87" s="18">
        <v>0</v>
      </c>
      <c r="D87" s="35">
        <v>0.27763199999999999</v>
      </c>
      <c r="E87" s="35">
        <v>0.27763199999999999</v>
      </c>
      <c r="F87" s="35">
        <v>0.21052599999999999</v>
      </c>
      <c r="G87" s="30">
        <v>0.15</v>
      </c>
    </row>
    <row r="88" spans="1:7" s="6" customFormat="1" x14ac:dyDescent="0.25">
      <c r="A88" s="14" t="s">
        <v>29</v>
      </c>
      <c r="B88" s="22">
        <f>'[1]Storage Calculations'!H6</f>
        <v>1965600</v>
      </c>
      <c r="C88" s="18">
        <v>0</v>
      </c>
      <c r="D88" s="35">
        <v>0.27763199999999999</v>
      </c>
      <c r="E88" s="35">
        <v>0.27763199999999999</v>
      </c>
      <c r="F88" s="35">
        <v>0.21052599999999999</v>
      </c>
      <c r="G88" s="30">
        <v>0.15</v>
      </c>
    </row>
    <row r="89" spans="1:7" s="6" customFormat="1" x14ac:dyDescent="0.25">
      <c r="A89" s="14" t="s">
        <v>30</v>
      </c>
      <c r="B89" s="22">
        <f>'[1]Storage Calculations'!H7</f>
        <v>2494800</v>
      </c>
      <c r="C89" s="18">
        <v>0</v>
      </c>
      <c r="D89" s="35">
        <v>0.27763199999999999</v>
      </c>
      <c r="E89" s="35">
        <v>0.27763199999999999</v>
      </c>
      <c r="F89" s="35">
        <v>0.21052599999999999</v>
      </c>
      <c r="G89" s="30">
        <v>0.15</v>
      </c>
    </row>
    <row r="90" spans="1:7" s="6" customFormat="1" x14ac:dyDescent="0.25">
      <c r="A90" s="10" t="s">
        <v>50</v>
      </c>
      <c r="B90" s="22">
        <f>'[1]Storage Calculations'!H8</f>
        <v>1122300</v>
      </c>
      <c r="C90" s="18">
        <v>0</v>
      </c>
      <c r="D90" s="35">
        <v>0.27763199999999999</v>
      </c>
      <c r="E90" s="35">
        <v>0.27763199999999999</v>
      </c>
      <c r="F90" s="35">
        <v>0.21052599999999999</v>
      </c>
      <c r="G90" s="30">
        <v>0.15</v>
      </c>
    </row>
    <row r="91" spans="1:7" s="6" customFormat="1" x14ac:dyDescent="0.25">
      <c r="A91" s="10" t="s">
        <v>52</v>
      </c>
      <c r="B91" s="22">
        <f>'[1]Storage Calculations'!H9</f>
        <v>36000</v>
      </c>
      <c r="C91" s="18">
        <v>0</v>
      </c>
      <c r="D91" s="35">
        <v>0.27763199999999999</v>
      </c>
      <c r="E91" s="35">
        <v>0.27763199999999999</v>
      </c>
      <c r="F91" s="35">
        <v>0.21052599999999999</v>
      </c>
      <c r="G91" s="30">
        <v>0.15</v>
      </c>
    </row>
    <row r="92" spans="1:7" s="6" customFormat="1" x14ac:dyDescent="0.25">
      <c r="A92" s="10" t="s">
        <v>53</v>
      </c>
      <c r="B92" s="22">
        <f>'[1]Storage Calculations'!H10</f>
        <v>7200</v>
      </c>
      <c r="C92" s="18">
        <v>0</v>
      </c>
      <c r="D92" s="35">
        <v>0.27763199999999999</v>
      </c>
      <c r="E92" s="35">
        <v>0.27763199999999999</v>
      </c>
      <c r="F92" s="35">
        <v>0.21052599999999999</v>
      </c>
      <c r="G92" s="30">
        <v>0.15</v>
      </c>
    </row>
    <row r="93" spans="1:7" s="6" customFormat="1" x14ac:dyDescent="0.25">
      <c r="A93" s="10" t="s">
        <v>54</v>
      </c>
      <c r="B93" s="22">
        <f>'[1]Storage Calculations'!H11</f>
        <v>7200</v>
      </c>
      <c r="C93" s="18">
        <v>0</v>
      </c>
      <c r="D93" s="35">
        <v>0.27763199999999999</v>
      </c>
      <c r="E93" s="35">
        <v>0.27763199999999999</v>
      </c>
      <c r="F93" s="35">
        <v>0.21052599999999999</v>
      </c>
      <c r="G93" s="30">
        <v>0.15</v>
      </c>
    </row>
    <row r="94" spans="1:7" s="6" customFormat="1" ht="16.5" thickBot="1" x14ac:dyDescent="0.3">
      <c r="A94" s="7"/>
      <c r="B94" s="15">
        <f>SUM(B6:B93)</f>
        <v>587469137.45000005</v>
      </c>
      <c r="G94" s="33"/>
    </row>
    <row r="95" spans="1:7" s="6" customFormat="1" ht="16.5" thickTop="1" x14ac:dyDescent="0.25">
      <c r="A95" s="7"/>
      <c r="B95" s="16"/>
      <c r="G95" s="33"/>
    </row>
    <row r="96" spans="1:7" x14ac:dyDescent="0.25">
      <c r="A96" s="21" t="s">
        <v>81</v>
      </c>
      <c r="B96" s="17"/>
      <c r="C96" s="21" t="s">
        <v>65</v>
      </c>
      <c r="G96" s="34"/>
    </row>
    <row r="97" spans="1:7" x14ac:dyDescent="0.25">
      <c r="A97" s="14" t="s">
        <v>79</v>
      </c>
      <c r="B97" s="19">
        <v>10000000</v>
      </c>
      <c r="C97" s="23"/>
      <c r="D97" s="35">
        <v>0.27763199999999999</v>
      </c>
      <c r="E97" s="35">
        <v>0.27763199999999999</v>
      </c>
      <c r="F97" s="35">
        <v>0.21052599999999999</v>
      </c>
      <c r="G97" s="30">
        <v>0.15</v>
      </c>
    </row>
    <row r="98" spans="1:7" x14ac:dyDescent="0.25">
      <c r="A98" s="10" t="s">
        <v>82</v>
      </c>
      <c r="B98" s="24">
        <v>5000000</v>
      </c>
      <c r="C98" s="14"/>
      <c r="D98" s="35">
        <v>0.27763199999999999</v>
      </c>
      <c r="E98" s="35">
        <v>0.27763199999999999</v>
      </c>
      <c r="F98" s="35">
        <v>0.21052599999999999</v>
      </c>
      <c r="G98" s="30">
        <v>0.15</v>
      </c>
    </row>
    <row r="99" spans="1:7" x14ac:dyDescent="0.25">
      <c r="A99" s="14" t="s">
        <v>88</v>
      </c>
      <c r="B99" s="25">
        <v>300000</v>
      </c>
      <c r="C99" s="14" t="s">
        <v>89</v>
      </c>
      <c r="D99" s="35">
        <v>0.27763199999999999</v>
      </c>
      <c r="E99" s="35">
        <v>0.27763199999999999</v>
      </c>
      <c r="F99" s="35">
        <v>0.21052599999999999</v>
      </c>
      <c r="G99" s="30">
        <v>0.15</v>
      </c>
    </row>
    <row r="100" spans="1:7" x14ac:dyDescent="0.25">
      <c r="A100" s="14" t="s">
        <v>99</v>
      </c>
      <c r="B100" s="25">
        <v>100000</v>
      </c>
      <c r="C100" s="14" t="s">
        <v>93</v>
      </c>
      <c r="D100" s="35">
        <v>0.27763199999999999</v>
      </c>
      <c r="E100" s="35">
        <v>0.27763199999999999</v>
      </c>
      <c r="F100" s="35">
        <v>0.21052599999999999</v>
      </c>
      <c r="G100" s="30">
        <v>0.15</v>
      </c>
    </row>
    <row r="101" spans="1:7" x14ac:dyDescent="0.25">
      <c r="A101" s="14" t="s">
        <v>86</v>
      </c>
      <c r="B101" s="25">
        <v>250000</v>
      </c>
      <c r="C101" s="14" t="s">
        <v>90</v>
      </c>
      <c r="D101" s="35">
        <v>0.27763199999999999</v>
      </c>
      <c r="E101" s="35">
        <v>0.27763199999999999</v>
      </c>
      <c r="F101" s="35">
        <v>0.21052599999999999</v>
      </c>
      <c r="G101" s="30">
        <v>0.15</v>
      </c>
    </row>
    <row r="102" spans="1:7" x14ac:dyDescent="0.25">
      <c r="A102" s="14" t="s">
        <v>91</v>
      </c>
      <c r="B102" s="25">
        <v>470000</v>
      </c>
      <c r="C102" s="14" t="s">
        <v>92</v>
      </c>
      <c r="D102" s="35">
        <v>0.27763199999999999</v>
      </c>
      <c r="E102" s="35">
        <v>0.27763199999999999</v>
      </c>
      <c r="F102" s="35">
        <v>0.21052599999999999</v>
      </c>
      <c r="G102" s="30">
        <v>0.15</v>
      </c>
    </row>
  </sheetData>
  <printOptions horizontalCentered="1"/>
  <pageMargins left="0.5" right="0.5" top="0.75" bottom="0.75" header="0.5" footer="0.5"/>
  <pageSetup paperSize="9" scale="4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"/>
  <sheetViews>
    <sheetView workbookViewId="0"/>
  </sheetViews>
  <sheetFormatPr defaultRowHeight="15" x14ac:dyDescent="0.25"/>
  <sheetData>
    <row r="1" spans="1:3" ht="409.5" x14ac:dyDescent="0.25">
      <c r="A1" t="s">
        <v>0</v>
      </c>
      <c r="B1" t="s">
        <v>1</v>
      </c>
      <c r="C1" s="1" t="s">
        <v>2</v>
      </c>
    </row>
    <row r="2" spans="1:3" ht="409.5" x14ac:dyDescent="0.25">
      <c r="A2" t="s">
        <v>36</v>
      </c>
      <c r="B2" t="s">
        <v>1</v>
      </c>
      <c r="C2" s="1" t="s">
        <v>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PD-Terrorism-NICL  </vt:lpstr>
      <vt:lpstr>PD-Normal-NICL </vt:lpstr>
      <vt:lpstr>'PD-Normal-NICL '!Print_Area</vt:lpstr>
      <vt:lpstr>'PD-Terrorism-NICL  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shafi.ullah</dc:creator>
  <cp:lastModifiedBy>Omer Bin Nawaz Qaisrani</cp:lastModifiedBy>
  <cp:lastPrinted>2018-11-07T05:41:53Z</cp:lastPrinted>
  <dcterms:created xsi:type="dcterms:W3CDTF">2014-10-23T10:00:56Z</dcterms:created>
  <dcterms:modified xsi:type="dcterms:W3CDTF">2021-10-06T10:57:39Z</dcterms:modified>
</cp:coreProperties>
</file>